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benya\Desktop\_Spring26_Content\332-621\Deployment-SMB\"/>
    </mc:Choice>
  </mc:AlternateContent>
  <xr:revisionPtr revIDLastSave="0" documentId="13_ncr:1_{B1639E22-01BE-44A1-958B-1C71840D7BCC}" xr6:coauthVersionLast="47" xr6:coauthVersionMax="47" xr10:uidLastSave="{00000000-0000-0000-0000-000000000000}"/>
  <bookViews>
    <workbookView xWindow="-108" yWindow="-108" windowWidth="23256" windowHeight="14256" tabRatio="500" activeTab="1" xr2:uid="{00000000-000D-0000-FFFF-FFFF00000000}"/>
  </bookViews>
  <sheets>
    <sheet name="Logistic Regression Scorer" sheetId="1" r:id="rId1"/>
    <sheet name="Decision Tree Scorer" sheetId="2" r:id="rId2"/>
    <sheet name="How It Works — Guide" sheetId="3" r:id="rId3"/>
    <sheet name="ROI Calculator" sheetId="4" r:id="rId4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2" i="4" l="1"/>
  <c r="B13" i="4" s="1"/>
  <c r="B14" i="4" s="1"/>
  <c r="B15" i="4" s="1"/>
  <c r="B9" i="4"/>
  <c r="B7" i="4"/>
  <c r="B43" i="2"/>
  <c r="G40" i="2"/>
  <c r="F40" i="2"/>
  <c r="H40" i="2" s="1"/>
  <c r="G39" i="2"/>
  <c r="F39" i="2"/>
  <c r="H39" i="2" s="1"/>
  <c r="G38" i="2"/>
  <c r="F38" i="2"/>
  <c r="H38" i="2" s="1"/>
  <c r="G37" i="2"/>
  <c r="F37" i="2"/>
  <c r="H37" i="2" s="1"/>
  <c r="G36" i="2"/>
  <c r="F36" i="2"/>
  <c r="H36" i="2" s="1"/>
  <c r="G35" i="2"/>
  <c r="F35" i="2"/>
  <c r="H35" i="2" s="1"/>
  <c r="G34" i="2"/>
  <c r="F34" i="2"/>
  <c r="H34" i="2" s="1"/>
  <c r="H33" i="2"/>
  <c r="G33" i="2"/>
  <c r="F33" i="2"/>
  <c r="B28" i="2"/>
  <c r="B27" i="2"/>
  <c r="B26" i="2"/>
  <c r="B25" i="2"/>
  <c r="B45" i="1"/>
  <c r="B43" i="1"/>
  <c r="H40" i="1"/>
  <c r="G40" i="1"/>
  <c r="G39" i="1"/>
  <c r="H39" i="1" s="1"/>
  <c r="G38" i="1"/>
  <c r="H38" i="1" s="1"/>
  <c r="H37" i="1"/>
  <c r="G37" i="1"/>
  <c r="G36" i="1"/>
  <c r="H36" i="1" s="1"/>
  <c r="G35" i="1"/>
  <c r="H35" i="1" s="1"/>
  <c r="G34" i="1"/>
  <c r="H34" i="1" s="1"/>
  <c r="H33" i="1"/>
  <c r="G33" i="1"/>
  <c r="H32" i="1"/>
  <c r="G32" i="1"/>
  <c r="G31" i="1"/>
  <c r="B46" i="1" s="1"/>
  <c r="C20" i="1"/>
  <c r="D20" i="1" s="1"/>
  <c r="D19" i="1"/>
  <c r="C19" i="1"/>
  <c r="C18" i="1"/>
  <c r="D18" i="1" s="1"/>
  <c r="C17" i="1"/>
  <c r="D17" i="1" s="1"/>
  <c r="C16" i="1"/>
  <c r="D16" i="1" s="1"/>
  <c r="B22" i="1" s="1"/>
  <c r="B23" i="1" s="1"/>
  <c r="B26" i="1" s="1"/>
  <c r="B47" i="2" l="1"/>
  <c r="B46" i="2"/>
  <c r="B45" i="2"/>
  <c r="B44" i="2"/>
  <c r="H31" i="1"/>
  <c r="B44" i="1" s="1"/>
</calcChain>
</file>

<file path=xl/sharedStrings.xml><?xml version="1.0" encoding="utf-8"?>
<sst xmlns="http://schemas.openxmlformats.org/spreadsheetml/2006/main" count="176" uniqueCount="162">
  <si>
    <t>📊 Logistic Regression Scoring Template</t>
  </si>
  <si>
    <t>Deploy your logistic regression model using only Excel formulas — no VBA, no code needed.</t>
  </si>
  <si>
    <t>① MODEL COEFFICIENTS (from your model output)</t>
  </si>
  <si>
    <t>Variable</t>
  </si>
  <si>
    <t>Coefficient (β)</t>
  </si>
  <si>
    <t>Description</t>
  </si>
  <si>
    <t>Source</t>
  </si>
  <si>
    <t>Intercept (β₀)</t>
  </si>
  <si>
    <t>Baseline log-odds</t>
  </si>
  <si>
    <t>Model output</t>
  </si>
  <si>
    <t>Monthly_Charges</t>
  </si>
  <si>
    <t>Per dollar increase in monthly bill</t>
  </si>
  <si>
    <t>Tenure_Months</t>
  </si>
  <si>
    <t>Per month of customer tenure</t>
  </si>
  <si>
    <t>Contract_Type</t>
  </si>
  <si>
    <t>1 = Month-to-month, 0 = Annual</t>
  </si>
  <si>
    <t>Tech_Support</t>
  </si>
  <si>
    <t>1 = Has tech support, 0 = No</t>
  </si>
  <si>
    <t>Num_Complaints</t>
  </si>
  <si>
    <t>Number of complaints in last 6 months</t>
  </si>
  <si>
    <t>② SCORE A SINGLE CUSTOMER</t>
  </si>
  <si>
    <t>Customer Value</t>
  </si>
  <si>
    <t>Coefficient</t>
  </si>
  <si>
    <t>Contribution</t>
  </si>
  <si>
    <t>Logit Score (z)</t>
  </si>
  <si>
    <t>Intercept + Σ(value × coefficient)</t>
  </si>
  <si>
    <t>Predicted Probability</t>
  </si>
  <si>
    <t>p = 1 / (1 + e^(-logit))  ← The logistic function!</t>
  </si>
  <si>
    <t>Decision Cutoff</t>
  </si>
  <si>
    <t>← Adjust this! Lower = catch more churners, but more false alarms</t>
  </si>
  <si>
    <t>PREDICTION</t>
  </si>
  <si>
    <t>← Automated decision based on your cutoff</t>
  </si>
  <si>
    <t>③ BATCH SCORING — Score Multiple Customers at Once</t>
  </si>
  <si>
    <t>Customer ID</t>
  </si>
  <si>
    <t>Monthly Charges</t>
  </si>
  <si>
    <t>Tenure Months</t>
  </si>
  <si>
    <t>Contract Type
(1=M2M, 0=Annual)</t>
  </si>
  <si>
    <t>Tech Support
(1=Yes, 0=No)</t>
  </si>
  <si>
    <t>Num Complaints</t>
  </si>
  <si>
    <t>Churn Probability</t>
  </si>
  <si>
    <t>Prediction</t>
  </si>
  <si>
    <t>CUST-001</t>
  </si>
  <si>
    <t>CUST-002</t>
  </si>
  <si>
    <t>CUST-003</t>
  </si>
  <si>
    <t>CUST-004</t>
  </si>
  <si>
    <t>CUST-005</t>
  </si>
  <si>
    <t>CUST-006</t>
  </si>
  <si>
    <t>CUST-007</t>
  </si>
  <si>
    <t>CUST-008</t>
  </si>
  <si>
    <t>CUST-009</t>
  </si>
  <si>
    <t>CUST-010</t>
  </si>
  <si>
    <t>SUMMARY</t>
  </si>
  <si>
    <t>Total Customers Scored:</t>
  </si>
  <si>
    <t>Flagged as Churn Risk:</t>
  </si>
  <si>
    <t>Average Churn Probability:</t>
  </si>
  <si>
    <t>Highest Risk Customer:</t>
  </si>
  <si>
    <t>🌳 Decision Tree Scoring Template</t>
  </si>
  <si>
    <t>Deploy your decision tree using nested IF statements — the tree becomes a formula!</t>
  </si>
  <si>
    <t>① YOUR DECISION TREE RULES (from model output)</t>
  </si>
  <si>
    <t>Example: Loan Default Prediction Tree</t>
  </si>
  <si>
    <t>Rule 1: IF Credit Score &lt; 620 → HIGH RISK (75% default rate)</t>
  </si>
  <si>
    <t>Rule 2: IF Credit Score &gt;= 620 AND Debt-to-Income &gt; 0.43 → MEDIUM RISK (40% default rate)</t>
  </si>
  <si>
    <t>Rule 3: IF Credit Score &gt;= 620 AND Debt-to-Income &lt;= 0.43 AND Employment Years &lt; 2 → MEDIUM RISK (30% default rate)</t>
  </si>
  <si>
    <t>Rule 4: IF Credit Score &gt;= 620 AND Debt-to-Income &lt;= 0.43 AND Employment Years &gt;= 2 → LOW RISK (8% default rate)</t>
  </si>
  <si>
    <t>② SCORE A SINGLE LOAN APPLICANT</t>
  </si>
  <si>
    <t>Threshold Settings:</t>
  </si>
  <si>
    <t>Credit Score Cutoff</t>
  </si>
  <si>
    <t>Split point from your tree</t>
  </si>
  <si>
    <t>Debt-to-Income Cutoff</t>
  </si>
  <si>
    <t>Employment Years Cutoff</t>
  </si>
  <si>
    <t>Applicant Information:</t>
  </si>
  <si>
    <t>Credit Score</t>
  </si>
  <si>
    <t>300-850 range</t>
  </si>
  <si>
    <t>Debt-to-Income Ratio</t>
  </si>
  <si>
    <t>Total monthly debt / gross monthly income</t>
  </si>
  <si>
    <t>Employment Years</t>
  </si>
  <si>
    <t>Years at current employer</t>
  </si>
  <si>
    <t>Loan Amount Requested</t>
  </si>
  <si>
    <t>Dollar amount</t>
  </si>
  <si>
    <t>RISK CATEGORY</t>
  </si>
  <si>
    <t>Est. Default Probability</t>
  </si>
  <si>
    <t>Recommended Action</t>
  </si>
  <si>
    <t>Decision Path</t>
  </si>
  <si>
    <t>③ BATCH SCORING — Score Multiple Applicants</t>
  </si>
  <si>
    <t>Applicant ID</t>
  </si>
  <si>
    <t>Debt-to-Income</t>
  </si>
  <si>
    <t>Employment Yrs</t>
  </si>
  <si>
    <t>Loan Amount</t>
  </si>
  <si>
    <t>Risk Category</t>
  </si>
  <si>
    <t>Default Prob</t>
  </si>
  <si>
    <t>Action</t>
  </si>
  <si>
    <t>APP-001</t>
  </si>
  <si>
    <t>APP-002</t>
  </si>
  <si>
    <t>APP-003</t>
  </si>
  <si>
    <t>APP-004</t>
  </si>
  <si>
    <t>APP-005</t>
  </si>
  <si>
    <t>APP-006</t>
  </si>
  <si>
    <t>APP-007</t>
  </si>
  <si>
    <t>APP-008</t>
  </si>
  <si>
    <t>PORTFOLIO SUMMARY</t>
  </si>
  <si>
    <t>Total Applications:</t>
  </si>
  <si>
    <t>Approved:</t>
  </si>
  <si>
    <t>Needs Review:</t>
  </si>
  <si>
    <t>Declined:</t>
  </si>
  <si>
    <t>Total Loan $ at Risk (High+Medium):</t>
  </si>
  <si>
    <t>📖 Instructor &amp; Student Guide: Excel Model Deployment</t>
  </si>
  <si>
    <t>WHY THIS MATTERS</t>
  </si>
  <si>
    <t>87% of data science projects never make it to production (VentureBeat, 2019).</t>
  </si>
  <si>
    <t>For SMBs, "deployment" doesn't mean building a web app — it means getting predictions into the hands of decision-makers.</t>
  </si>
  <si>
    <t>Excel is often the fastest path from model to business value.</t>
  </si>
  <si>
    <t>HOW LOGISTIC REGRESSION WORKS IN EXCEL</t>
  </si>
  <si>
    <t>Step 1: Extract coefficients (β values) from your model output (SAS, Python, R — they all give you these).</t>
  </si>
  <si>
    <t>Step 2: Multiply each input × its coefficient to get "contributions."</t>
  </si>
  <si>
    <t>Step 3: Sum the intercept + all contributions = the LOGIT score (log-odds).</t>
  </si>
  <si>
    <t>Step 4: Apply the logistic function: p = 1/(1+EXP(-logit)) to convert to a probability.</t>
  </si>
  <si>
    <t>Step 5: Compare to your cutoff threshold to make a decision.</t>
  </si>
  <si>
    <t>That's it. Five Excel formulas. No VBA. No code. Just math the spreadsheet already knows.</t>
  </si>
  <si>
    <t>HOW DECISION TREES WORK IN EXCEL</t>
  </si>
  <si>
    <t>Even simpler! Decision trees are just a series of IF-THEN rules.</t>
  </si>
  <si>
    <t>Each split in the tree becomes a nested IF() statement in Excel.</t>
  </si>
  <si>
    <t>Example: =IF(CreditScore&lt;620,"HIGH RISK",IF(DTI&gt;0.43,"MEDIUM","LOW"))</t>
  </si>
  <si>
    <t>Students can literally "read" the deployed model — it's the tree in formula form.</t>
  </si>
  <si>
    <t>COLOR CODING IN THIS WORKBOOK</t>
  </si>
  <si>
    <t>BLUE text on YELLOW background = Inputs you can change (play with these!)</t>
  </si>
  <si>
    <t>BLACK text = Formulas (don't overwrite these)</t>
  </si>
  <si>
    <t>GREEN background = Results/predictions</t>
  </si>
  <si>
    <t>CLASS ACTIVITY IDEAS</t>
  </si>
  <si>
    <t>1. CHANGE THE CUTOFF: Have students adjust the decision cutoff in the logistic regression tab. What happens to the number of flagged customers? Discuss precision vs. recall tradeoffs.</t>
  </si>
  <si>
    <t>2. WHAT-IF SCENARIOS: "A customer calls threatening to cancel. They currently have no tech support. What happens to their churn probability if we add tech support?" (Change Tech_Support from 0 to 1 and watch the probability drop.)</t>
  </si>
  <si>
    <t>3. BUILD YOUR OWN: After building a model in SAS Viya or Python, have students extract coefficients and build their own scoring sheet from scratch.</t>
  </si>
  <si>
    <t>4. BUSINESS CASE: "Each retained customer is worth $2,400/year. Each intervention costs $50. At what cutoff does the intervention become profitable?" Connect the Excel scorer to ROI analysis.</t>
  </si>
  <si>
    <t>5. COMPARE MODELS: Score the same customers using both the logistic regression and decision tree tabs. Do they agree? When do they disagree? Which would you trust more?</t>
  </si>
  <si>
    <t>CONNECTING TO BIZML</t>
  </si>
  <si>
    <t>The BizML question: "What specific ACTION will someone take based on this prediction?"</t>
  </si>
  <si>
    <t>This template answers that by including Recommended Actions alongside predictions.</t>
  </si>
  <si>
    <t>Students should always ask: WHO sees this output? WHAT will they do with it?</t>
  </si>
  <si>
    <t>A prediction without an action plan is just an interesting number.</t>
  </si>
  <si>
    <t>BEYOND EXCEL — NEXT STEPS</t>
  </si>
  <si>
    <t>Once students master Excel deployment, show them:</t>
  </si>
  <si>
    <t>• Streamlit (Python): Build a simple web form that scores in real-time (20 lines of code)</t>
  </si>
  <si>
    <t>• Google Sheets + Apps Script: Same concept but cloud-based and shareable</t>
  </si>
  <si>
    <t>• Power BI / Tableau: Embed scoring logic in dashboards</t>
  </si>
  <si>
    <t>• CRM Integration: Many CRMs (HubSpot, Salesforce) accept custom scoring fields</t>
  </si>
  <si>
    <t>Key insight: The MODEL is the same. Only the DELIVERY MECHANISM changes based on who needs it.</t>
  </si>
  <si>
    <t>💰 Model Deployment ROI Calculator</t>
  </si>
  <si>
    <t>Connect your predictions to business value — the BizML way.</t>
  </si>
  <si>
    <t>BUSINESS ASSUMPTIONS</t>
  </si>
  <si>
    <t>Total customers scored</t>
  </si>
  <si>
    <t>Predicted churn rate (from model)</t>
  </si>
  <si>
    <t>% of customers flagged</t>
  </si>
  <si>
    <t>Customers flagged for intervention</t>
  </si>
  <si>
    <t>Cost per intervention</t>
  </si>
  <si>
    <t>$ per customer outreach</t>
  </si>
  <si>
    <t>Total intervention cost</t>
  </si>
  <si>
    <t>Customer lifetime value (annual)</t>
  </si>
  <si>
    <t>$ average revenue per customer per year</t>
  </si>
  <si>
    <t>Retention success rate</t>
  </si>
  <si>
    <t>% of intervened customers who stay</t>
  </si>
  <si>
    <t>Customers successfully retained</t>
  </si>
  <si>
    <t>Revenue saved</t>
  </si>
  <si>
    <t>NET ROI</t>
  </si>
  <si>
    <t>ROI Percentage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</si>
</sst>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0.000"/>
    <numFmt numFmtId="165" formatCode="0.0000"/>
    <numFmt numFmtId="166" formatCode="0.0%"/>
    <numFmt numFmtId="167" formatCode="\$#,##0"/>
  </numFmts>
  <fonts count="16" x14ac:knownFonts="1">
    <font>
      <sz val="11"/>
      <color theme="1"/>
      <name val="Calibri"/>
      <family val="2"/>
      <charset val="1"/>
    </font>
    <font>
      <b/>
      <sz val="14"/>
      <color rgb="FF1F4E79"/>
      <name val="Arial"/>
      <family val="2"/>
    </font>
    <font>
      <i/>
      <sz val="9"/>
      <color rgb="FF666666"/>
      <name val="Arial"/>
      <family val="2"/>
    </font>
    <font>
      <b/>
      <sz val="11"/>
      <color rgb="FF1F4E79"/>
      <name val="Arial"/>
      <family val="2"/>
    </font>
    <font>
      <sz val="10"/>
      <name val="Arial"/>
      <family val="2"/>
    </font>
    <font>
      <b/>
      <sz val="11"/>
      <color rgb="FFFFFFFF"/>
      <name val="Arial"/>
      <family val="2"/>
    </font>
    <font>
      <sz val="10"/>
      <color rgb="FF0000FF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color rgb="FF375623"/>
      <name val="Arial"/>
      <family val="2"/>
    </font>
    <font>
      <b/>
      <sz val="12"/>
      <name val="Arial"/>
      <family val="2"/>
    </font>
    <font>
      <b/>
      <sz val="10"/>
      <color rgb="FF1F4E79"/>
      <name val="Arial"/>
      <family val="2"/>
    </font>
    <font>
      <b/>
      <i/>
      <sz val="10"/>
      <color rgb="FF1F4E79"/>
      <name val="Arial"/>
      <family val="2"/>
    </font>
    <font>
      <sz val="9"/>
      <color rgb="FF333333"/>
      <name val="Consolas"/>
      <family val="3"/>
    </font>
    <font>
      <b/>
      <sz val="12"/>
      <color rgb="FF1F4E7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D6E4F0"/>
        <bgColor rgb="FFE2EFDA"/>
      </patternFill>
    </fill>
    <fill>
      <patternFill patternType="solid">
        <fgColor rgb="FF1F4E79"/>
        <bgColor rgb="FF003366"/>
      </patternFill>
    </fill>
    <fill>
      <patternFill patternType="solid">
        <fgColor rgb="FFFFF2CC"/>
        <bgColor rgb="FFE2EFDA"/>
      </patternFill>
    </fill>
    <fill>
      <patternFill patternType="solid">
        <fgColor rgb="FFE2EFDA"/>
        <bgColor rgb="FFD6E4F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1" xfId="0" applyFont="1" applyBorder="1"/>
    <xf numFmtId="0" fontId="7" fillId="5" borderId="1" xfId="0" applyFont="1" applyFill="1" applyBorder="1"/>
    <xf numFmtId="0" fontId="14" fillId="0" borderId="0" xfId="0" applyFont="1"/>
    <xf numFmtId="0" fontId="13" fillId="0" borderId="0" xfId="0" applyFont="1"/>
    <xf numFmtId="0" fontId="3" fillId="2" borderId="0" xfId="0" applyFont="1" applyFill="1"/>
    <xf numFmtId="0" fontId="2" fillId="0" borderId="0" xfId="0" applyFont="1"/>
    <xf numFmtId="0" fontId="1" fillId="0" borderId="0" xfId="0" applyFont="1"/>
    <xf numFmtId="0" fontId="2" fillId="0" borderId="0" xfId="0" applyFont="1"/>
    <xf numFmtId="0" fontId="4" fillId="2" borderId="0" xfId="0" applyFont="1" applyFill="1"/>
    <xf numFmtId="0" fontId="5" fillId="3" borderId="1" xfId="0" applyFont="1" applyFill="1" applyBorder="1" applyAlignment="1">
      <alignment horizontal="center" wrapText="1"/>
    </xf>
    <xf numFmtId="0" fontId="4" fillId="0" borderId="1" xfId="0" applyFont="1" applyBorder="1"/>
    <xf numFmtId="164" fontId="6" fillId="4" borderId="1" xfId="0" applyNumberFormat="1" applyFont="1" applyFill="1" applyBorder="1"/>
    <xf numFmtId="0" fontId="2" fillId="0" borderId="1" xfId="0" applyFont="1" applyBorder="1"/>
    <xf numFmtId="0" fontId="6" fillId="4" borderId="1" xfId="0" applyFont="1" applyFill="1" applyBorder="1"/>
    <xf numFmtId="164" fontId="7" fillId="0" borderId="1" xfId="0" applyNumberFormat="1" applyFont="1" applyBorder="1"/>
    <xf numFmtId="0" fontId="8" fillId="0" borderId="1" xfId="0" applyFont="1" applyBorder="1"/>
    <xf numFmtId="165" fontId="7" fillId="5" borderId="1" xfId="0" applyNumberFormat="1" applyFont="1" applyFill="1" applyBorder="1"/>
    <xf numFmtId="0" fontId="9" fillId="0" borderId="1" xfId="0" applyFont="1" applyBorder="1"/>
    <xf numFmtId="166" fontId="10" fillId="5" borderId="1" xfId="0" applyNumberFormat="1" applyFont="1" applyFill="1" applyBorder="1"/>
    <xf numFmtId="166" fontId="6" fillId="4" borderId="1" xfId="0" applyNumberFormat="1" applyFont="1" applyFill="1" applyBorder="1"/>
    <xf numFmtId="0" fontId="11" fillId="0" borderId="1" xfId="0" applyFont="1" applyBorder="1"/>
    <xf numFmtId="166" fontId="7" fillId="5" borderId="1" xfId="0" applyNumberFormat="1" applyFont="1" applyFill="1" applyBorder="1"/>
    <xf numFmtId="0" fontId="7" fillId="0" borderId="1" xfId="0" applyFont="1" applyBorder="1"/>
    <xf numFmtId="0" fontId="12" fillId="0" borderId="0" xfId="0" applyFont="1"/>
    <xf numFmtId="0" fontId="4" fillId="0" borderId="0" xfId="0" applyFont="1"/>
    <xf numFmtId="0" fontId="7" fillId="0" borderId="0" xfId="0" applyFont="1"/>
    <xf numFmtId="166" fontId="7" fillId="0" borderId="0" xfId="0" applyNumberFormat="1" applyFont="1"/>
    <xf numFmtId="0" fontId="8" fillId="0" borderId="0" xfId="0" applyFont="1"/>
    <xf numFmtId="2" fontId="6" fillId="4" borderId="1" xfId="0" applyNumberFormat="1" applyFont="1" applyFill="1" applyBorder="1"/>
    <xf numFmtId="167" fontId="6" fillId="4" borderId="1" xfId="0" applyNumberFormat="1" applyFont="1" applyFill="1" applyBorder="1"/>
    <xf numFmtId="0" fontId="11" fillId="5" borderId="1" xfId="0" applyFont="1" applyFill="1" applyBorder="1"/>
    <xf numFmtId="167" fontId="7" fillId="0" borderId="0" xfId="0" applyNumberFormat="1" applyFont="1"/>
    <xf numFmtId="3" fontId="6" fillId="4" borderId="1" xfId="0" applyNumberFormat="1" applyFont="1" applyFill="1" applyBorder="1"/>
    <xf numFmtId="3" fontId="7" fillId="0" borderId="1" xfId="0" applyNumberFormat="1" applyFont="1" applyBorder="1"/>
    <xf numFmtId="167" fontId="7" fillId="0" borderId="1" xfId="0" applyNumberFormat="1" applyFont="1" applyBorder="1"/>
    <xf numFmtId="3" fontId="7" fillId="5" borderId="1" xfId="0" applyNumberFormat="1" applyFont="1" applyFill="1" applyBorder="1"/>
    <xf numFmtId="167" fontId="7" fillId="5" borderId="1" xfId="0" applyNumberFormat="1" applyFont="1" applyFill="1" applyBorder="1"/>
    <xf numFmtId="0" fontId="15" fillId="0" borderId="1" xfId="0" applyFont="1" applyBorder="1"/>
    <xf numFmtId="167" fontId="10" fillId="5" borderId="1" xfId="0" applyNumberFormat="1" applyFont="1" applyFill="1" applyBorder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FC2BBC8-A293-4F1D-8F48-62EF417D1542}"/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6A1B9A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6E4F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EFDA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F00"/>
      <rgbColor rgb="FF666666"/>
      <rgbColor rgb="FF969696"/>
      <rgbColor rgb="FF003366"/>
      <rgbColor rgb="FF2E7D32"/>
      <rgbColor rgb="FF003300"/>
      <rgbColor rgb="FF375623"/>
      <rgbColor rgb="FF993300"/>
      <rgbColor rgb="FF993366"/>
      <rgbColor rgb="FF1F4E7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F4E79"/>
  </sheetPr>
  <dimension ref="A1:H46"/>
  <sheetViews>
    <sheetView topLeftCell="A21" zoomScaleNormal="100" workbookViewId="0">
      <selection activeCell="H49" sqref="H49"/>
    </sheetView>
  </sheetViews>
  <sheetFormatPr defaultColWidth="8.6640625" defaultRowHeight="14.4" x14ac:dyDescent="0.3"/>
  <cols>
    <col min="1" max="1" width="22" customWidth="1"/>
    <col min="2" max="3" width="18" customWidth="1"/>
    <col min="4" max="4" width="20" customWidth="1"/>
    <col min="5" max="8" width="18" customWidth="1"/>
  </cols>
  <sheetData>
    <row r="1" spans="1:7" ht="17.399999999999999" x14ac:dyDescent="0.3">
      <c r="A1" s="9" t="s">
        <v>0</v>
      </c>
      <c r="B1" s="9"/>
      <c r="C1" s="9"/>
      <c r="D1" s="9"/>
      <c r="E1" s="9"/>
      <c r="F1" s="9"/>
      <c r="G1" s="9"/>
    </row>
    <row r="2" spans="1:7" x14ac:dyDescent="0.3">
      <c r="A2" s="8" t="s">
        <v>1</v>
      </c>
      <c r="B2" s="8"/>
      <c r="C2" s="8"/>
      <c r="D2" s="8"/>
      <c r="E2" s="8"/>
      <c r="F2" s="8"/>
      <c r="G2" s="8"/>
    </row>
    <row r="4" spans="1:7" x14ac:dyDescent="0.3">
      <c r="A4" s="7" t="s">
        <v>2</v>
      </c>
      <c r="B4" s="7"/>
      <c r="C4" s="7"/>
      <c r="D4" s="11"/>
    </row>
    <row r="5" spans="1:7" x14ac:dyDescent="0.3">
      <c r="A5" s="12" t="s">
        <v>3</v>
      </c>
      <c r="B5" s="12" t="s">
        <v>4</v>
      </c>
      <c r="C5" s="12" t="s">
        <v>5</v>
      </c>
      <c r="D5" s="12" t="s">
        <v>6</v>
      </c>
    </row>
    <row r="6" spans="1:7" x14ac:dyDescent="0.3">
      <c r="A6" s="13" t="s">
        <v>7</v>
      </c>
      <c r="B6" s="14">
        <v>-2.5</v>
      </c>
      <c r="C6" s="15" t="s">
        <v>8</v>
      </c>
      <c r="D6" s="15" t="s">
        <v>9</v>
      </c>
    </row>
    <row r="7" spans="1:7" x14ac:dyDescent="0.3">
      <c r="A7" s="13" t="s">
        <v>10</v>
      </c>
      <c r="B7" s="14">
        <v>3.5000000000000003E-2</v>
      </c>
      <c r="C7" s="15" t="s">
        <v>11</v>
      </c>
      <c r="D7" s="15" t="s">
        <v>9</v>
      </c>
    </row>
    <row r="8" spans="1:7" x14ac:dyDescent="0.3">
      <c r="A8" s="13" t="s">
        <v>12</v>
      </c>
      <c r="B8" s="14">
        <v>-4.4999999999999998E-2</v>
      </c>
      <c r="C8" s="15" t="s">
        <v>13</v>
      </c>
      <c r="D8" s="15" t="s">
        <v>9</v>
      </c>
    </row>
    <row r="9" spans="1:7" x14ac:dyDescent="0.3">
      <c r="A9" s="13" t="s">
        <v>14</v>
      </c>
      <c r="B9" s="14">
        <v>1.2</v>
      </c>
      <c r="C9" s="15" t="s">
        <v>15</v>
      </c>
      <c r="D9" s="15" t="s">
        <v>9</v>
      </c>
    </row>
    <row r="10" spans="1:7" x14ac:dyDescent="0.3">
      <c r="A10" s="13" t="s">
        <v>16</v>
      </c>
      <c r="B10" s="14">
        <v>-0.85</v>
      </c>
      <c r="C10" s="15" t="s">
        <v>17</v>
      </c>
      <c r="D10" s="15" t="s">
        <v>9</v>
      </c>
    </row>
    <row r="11" spans="1:7" x14ac:dyDescent="0.3">
      <c r="A11" s="13" t="s">
        <v>18</v>
      </c>
      <c r="B11" s="14">
        <v>0.6</v>
      </c>
      <c r="C11" s="15" t="s">
        <v>19</v>
      </c>
      <c r="D11" s="15" t="s">
        <v>9</v>
      </c>
    </row>
    <row r="14" spans="1:7" x14ac:dyDescent="0.3">
      <c r="A14" s="7" t="s">
        <v>20</v>
      </c>
      <c r="B14" s="7"/>
      <c r="C14" s="7"/>
      <c r="D14" s="7"/>
      <c r="E14" s="7"/>
      <c r="F14" s="7"/>
      <c r="G14" s="7"/>
    </row>
    <row r="15" spans="1:7" x14ac:dyDescent="0.3">
      <c r="A15" s="12" t="s">
        <v>3</v>
      </c>
      <c r="B15" s="12" t="s">
        <v>21</v>
      </c>
      <c r="C15" s="12" t="s">
        <v>22</v>
      </c>
      <c r="D15" s="12" t="s">
        <v>23</v>
      </c>
      <c r="E15" s="12"/>
      <c r="F15" s="12"/>
      <c r="G15" s="12"/>
    </row>
    <row r="16" spans="1:7" x14ac:dyDescent="0.3">
      <c r="A16" s="13" t="s">
        <v>10</v>
      </c>
      <c r="B16" s="16">
        <v>85</v>
      </c>
      <c r="C16" s="17">
        <f>B7</f>
        <v>3.5000000000000003E-2</v>
      </c>
      <c r="D16" s="17">
        <f>B16*C16</f>
        <v>2.9750000000000001</v>
      </c>
    </row>
    <row r="17" spans="1:8" x14ac:dyDescent="0.3">
      <c r="A17" s="13" t="s">
        <v>12</v>
      </c>
      <c r="B17" s="16">
        <v>12</v>
      </c>
      <c r="C17" s="17">
        <f>B8</f>
        <v>-4.4999999999999998E-2</v>
      </c>
      <c r="D17" s="17">
        <f>B17*C17</f>
        <v>-0.54</v>
      </c>
    </row>
    <row r="18" spans="1:8" x14ac:dyDescent="0.3">
      <c r="A18" s="13" t="s">
        <v>14</v>
      </c>
      <c r="B18" s="16">
        <v>1</v>
      </c>
      <c r="C18" s="17">
        <f>B9</f>
        <v>1.2</v>
      </c>
      <c r="D18" s="17">
        <f>B18*C18</f>
        <v>1.2</v>
      </c>
    </row>
    <row r="19" spans="1:8" x14ac:dyDescent="0.3">
      <c r="A19" s="13" t="s">
        <v>16</v>
      </c>
      <c r="B19" s="16">
        <v>0</v>
      </c>
      <c r="C19" s="17">
        <f>B10</f>
        <v>-0.85</v>
      </c>
      <c r="D19" s="17">
        <f>B19*C19</f>
        <v>0</v>
      </c>
    </row>
    <row r="20" spans="1:8" x14ac:dyDescent="0.3">
      <c r="A20" s="13" t="s">
        <v>18</v>
      </c>
      <c r="B20" s="16">
        <v>2</v>
      </c>
      <c r="C20" s="17">
        <f>B11</f>
        <v>0.6</v>
      </c>
      <c r="D20" s="17">
        <f>B20*C20</f>
        <v>1.2</v>
      </c>
    </row>
    <row r="22" spans="1:8" x14ac:dyDescent="0.3">
      <c r="A22" s="18" t="s">
        <v>24</v>
      </c>
      <c r="B22" s="19">
        <f>B6+SUM(D16:D20)</f>
        <v>2.335</v>
      </c>
      <c r="C22" s="10" t="s">
        <v>25</v>
      </c>
    </row>
    <row r="23" spans="1:8" x14ac:dyDescent="0.3">
      <c r="A23" s="20" t="s">
        <v>26</v>
      </c>
      <c r="B23" s="21">
        <f>1/(1+EXP(-B22))</f>
        <v>0.91173453931306259</v>
      </c>
      <c r="C23" s="10" t="s">
        <v>27</v>
      </c>
    </row>
    <row r="25" spans="1:8" x14ac:dyDescent="0.3">
      <c r="A25" s="18" t="s">
        <v>28</v>
      </c>
      <c r="B25" s="22">
        <v>0.5</v>
      </c>
      <c r="C25" s="10" t="s">
        <v>29</v>
      </c>
    </row>
    <row r="26" spans="1:8" ht="15.6" x14ac:dyDescent="0.3">
      <c r="A26" s="23" t="s">
        <v>30</v>
      </c>
      <c r="B26" s="23" t="str">
        <f>IF(B23&gt;=B25,"⚠️ LIKELY TO CHURN","✅ LIKELY TO STAY")</f>
        <v>⚠️ LIKELY TO CHURN</v>
      </c>
      <c r="C26" s="10" t="s">
        <v>31</v>
      </c>
    </row>
    <row r="29" spans="1:8" x14ac:dyDescent="0.3">
      <c r="A29" s="7" t="s">
        <v>32</v>
      </c>
      <c r="B29" s="7"/>
      <c r="C29" s="7"/>
      <c r="D29" s="7"/>
      <c r="E29" s="7"/>
      <c r="F29" s="7"/>
      <c r="G29" s="7"/>
      <c r="H29" s="7"/>
    </row>
    <row r="30" spans="1:8" ht="28.2" x14ac:dyDescent="0.3">
      <c r="A30" s="12" t="s">
        <v>33</v>
      </c>
      <c r="B30" s="12" t="s">
        <v>34</v>
      </c>
      <c r="C30" s="12" t="s">
        <v>35</v>
      </c>
      <c r="D30" s="12" t="s">
        <v>36</v>
      </c>
      <c r="E30" s="12" t="s">
        <v>37</v>
      </c>
      <c r="F30" s="12" t="s">
        <v>38</v>
      </c>
      <c r="G30" s="12" t="s">
        <v>39</v>
      </c>
      <c r="H30" s="12" t="s">
        <v>40</v>
      </c>
    </row>
    <row r="31" spans="1:8" x14ac:dyDescent="0.3">
      <c r="A31" s="13" t="s">
        <v>41</v>
      </c>
      <c r="B31" s="16">
        <v>95</v>
      </c>
      <c r="C31" s="16">
        <v>6</v>
      </c>
      <c r="D31" s="16">
        <v>1</v>
      </c>
      <c r="E31" s="16">
        <v>0</v>
      </c>
      <c r="F31" s="16">
        <v>3</v>
      </c>
      <c r="G31" s="24">
        <f t="shared" ref="G31:G40" si="0">1/(1+EXP(-($B$6 + B31*$B$7 + C31*$B$8 + D31*$B$9 + E31*$B$10 + F31*$B$11)))</f>
        <v>0.97221282086834637</v>
      </c>
      <c r="H31" s="25" t="str">
        <f t="shared" ref="H31:H40" si="1">IF(G31&gt;=$B$25,"⚠️ CHURN RISK","✅ RETAIN")</f>
        <v>⚠️ CHURN RISK</v>
      </c>
    </row>
    <row r="32" spans="1:8" x14ac:dyDescent="0.3">
      <c r="A32" s="13" t="s">
        <v>42</v>
      </c>
      <c r="B32" s="16">
        <v>45</v>
      </c>
      <c r="C32" s="16">
        <v>48</v>
      </c>
      <c r="D32" s="16">
        <v>0</v>
      </c>
      <c r="E32" s="16">
        <v>1</v>
      </c>
      <c r="F32" s="16">
        <v>0</v>
      </c>
      <c r="G32" s="24">
        <f t="shared" si="0"/>
        <v>1.9170988941807826E-2</v>
      </c>
      <c r="H32" s="25" t="str">
        <f t="shared" si="1"/>
        <v>✅ RETAIN</v>
      </c>
    </row>
    <row r="33" spans="1:8" x14ac:dyDescent="0.3">
      <c r="A33" s="13" t="s">
        <v>43</v>
      </c>
      <c r="B33" s="16">
        <v>75</v>
      </c>
      <c r="C33" s="16">
        <v>24</v>
      </c>
      <c r="D33" s="16">
        <v>1</v>
      </c>
      <c r="E33" s="16">
        <v>1</v>
      </c>
      <c r="F33" s="16">
        <v>1</v>
      </c>
      <c r="G33" s="24">
        <f t="shared" si="0"/>
        <v>0.49875000260416025</v>
      </c>
      <c r="H33" s="25" t="str">
        <f t="shared" si="1"/>
        <v>✅ RETAIN</v>
      </c>
    </row>
    <row r="34" spans="1:8" x14ac:dyDescent="0.3">
      <c r="A34" s="13" t="s">
        <v>44</v>
      </c>
      <c r="B34" s="16">
        <v>110</v>
      </c>
      <c r="C34" s="16">
        <v>3</v>
      </c>
      <c r="D34" s="16">
        <v>1</v>
      </c>
      <c r="E34" s="16">
        <v>0</v>
      </c>
      <c r="F34" s="16">
        <v>4</v>
      </c>
      <c r="G34" s="24">
        <f t="shared" si="0"/>
        <v>0.99195797639343164</v>
      </c>
      <c r="H34" s="25" t="str">
        <f t="shared" si="1"/>
        <v>⚠️ CHURN RISK</v>
      </c>
    </row>
    <row r="35" spans="1:8" x14ac:dyDescent="0.3">
      <c r="A35" s="13" t="s">
        <v>45</v>
      </c>
      <c r="B35" s="16">
        <v>55</v>
      </c>
      <c r="C35" s="16">
        <v>36</v>
      </c>
      <c r="D35" s="16">
        <v>0</v>
      </c>
      <c r="E35" s="16">
        <v>1</v>
      </c>
      <c r="F35" s="16">
        <v>0</v>
      </c>
      <c r="G35" s="24">
        <f t="shared" si="0"/>
        <v>4.5433829274588819E-2</v>
      </c>
      <c r="H35" s="25" t="str">
        <f t="shared" si="1"/>
        <v>✅ RETAIN</v>
      </c>
    </row>
    <row r="36" spans="1:8" x14ac:dyDescent="0.3">
      <c r="A36" s="13" t="s">
        <v>46</v>
      </c>
      <c r="B36" s="16">
        <v>88</v>
      </c>
      <c r="C36" s="16">
        <v>15</v>
      </c>
      <c r="D36" s="16">
        <v>1</v>
      </c>
      <c r="E36" s="16">
        <v>0</v>
      </c>
      <c r="F36" s="16">
        <v>2</v>
      </c>
      <c r="G36" s="24">
        <f t="shared" si="0"/>
        <v>0.90929029111262472</v>
      </c>
      <c r="H36" s="25" t="str">
        <f t="shared" si="1"/>
        <v>⚠️ CHURN RISK</v>
      </c>
    </row>
    <row r="37" spans="1:8" x14ac:dyDescent="0.3">
      <c r="A37" s="13" t="s">
        <v>47</v>
      </c>
      <c r="B37" s="16">
        <v>62</v>
      </c>
      <c r="C37" s="16">
        <v>60</v>
      </c>
      <c r="D37" s="16">
        <v>0</v>
      </c>
      <c r="E37" s="16">
        <v>1</v>
      </c>
      <c r="F37" s="16">
        <v>1</v>
      </c>
      <c r="G37" s="24">
        <f t="shared" si="0"/>
        <v>3.6263716374648362E-2</v>
      </c>
      <c r="H37" s="25" t="str">
        <f t="shared" si="1"/>
        <v>✅ RETAIN</v>
      </c>
    </row>
    <row r="38" spans="1:8" x14ac:dyDescent="0.3">
      <c r="A38" s="13" t="s">
        <v>48</v>
      </c>
      <c r="B38" s="16">
        <v>99</v>
      </c>
      <c r="C38" s="16">
        <v>9</v>
      </c>
      <c r="D38" s="16">
        <v>1</v>
      </c>
      <c r="E38" s="16">
        <v>0</v>
      </c>
      <c r="F38" s="16">
        <v>3</v>
      </c>
      <c r="G38" s="24">
        <f t="shared" si="0"/>
        <v>0.97234757767717694</v>
      </c>
      <c r="H38" s="25" t="str">
        <f t="shared" si="1"/>
        <v>⚠️ CHURN RISK</v>
      </c>
    </row>
    <row r="39" spans="1:8" x14ac:dyDescent="0.3">
      <c r="A39" s="13" t="s">
        <v>49</v>
      </c>
      <c r="B39" s="16">
        <v>40</v>
      </c>
      <c r="C39" s="16">
        <v>42</v>
      </c>
      <c r="D39" s="16">
        <v>0</v>
      </c>
      <c r="E39" s="16">
        <v>1</v>
      </c>
      <c r="F39" s="16">
        <v>0</v>
      </c>
      <c r="G39" s="24">
        <f t="shared" si="0"/>
        <v>2.1041347020468282E-2</v>
      </c>
      <c r="H39" s="25" t="str">
        <f t="shared" si="1"/>
        <v>✅ RETAIN</v>
      </c>
    </row>
    <row r="40" spans="1:8" x14ac:dyDescent="0.3">
      <c r="A40" s="13" t="s">
        <v>50</v>
      </c>
      <c r="B40" s="16">
        <v>78</v>
      </c>
      <c r="C40" s="16">
        <v>18</v>
      </c>
      <c r="D40" s="16">
        <v>1</v>
      </c>
      <c r="E40" s="16">
        <v>0</v>
      </c>
      <c r="F40" s="16">
        <v>1</v>
      </c>
      <c r="G40" s="24">
        <f t="shared" si="0"/>
        <v>0.77206354942678379</v>
      </c>
      <c r="H40" s="25" t="str">
        <f t="shared" si="1"/>
        <v>⚠️ CHURN RISK</v>
      </c>
    </row>
    <row r="42" spans="1:8" x14ac:dyDescent="0.3">
      <c r="A42" s="26" t="s">
        <v>51</v>
      </c>
    </row>
    <row r="43" spans="1:8" x14ac:dyDescent="0.3">
      <c r="A43" s="27" t="s">
        <v>52</v>
      </c>
      <c r="B43" s="28">
        <f>COUNTA(A31:A40)</f>
        <v>10</v>
      </c>
    </row>
    <row r="44" spans="1:8" x14ac:dyDescent="0.3">
      <c r="A44" s="27" t="s">
        <v>53</v>
      </c>
      <c r="B44" s="28">
        <f>COUNTIF(H31:H40,"*CHURN*")</f>
        <v>5</v>
      </c>
    </row>
    <row r="45" spans="1:8" x14ac:dyDescent="0.3">
      <c r="A45" s="27" t="s">
        <v>54</v>
      </c>
      <c r="B45" s="29">
        <f>AVERAGE(G31:G40)</f>
        <v>0.52385320996940377</v>
      </c>
    </row>
    <row r="46" spans="1:8" x14ac:dyDescent="0.3">
      <c r="A46" s="27" t="s">
        <v>55</v>
      </c>
      <c r="B46" s="28" t="str">
        <f>INDEX(A31:A40,MATCH(MAX(G31:G40),G31:G40,0))</f>
        <v>CUST-004</v>
      </c>
    </row>
  </sheetData>
  <mergeCells count="5">
    <mergeCell ref="A1:G1"/>
    <mergeCell ref="A2:G2"/>
    <mergeCell ref="A4:C4"/>
    <mergeCell ref="A14:G14"/>
    <mergeCell ref="A29:H29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2E7D32"/>
  </sheetPr>
  <dimension ref="A1:H47"/>
  <sheetViews>
    <sheetView tabSelected="1" topLeftCell="A18" zoomScaleNormal="100" workbookViewId="0">
      <selection activeCell="L36" sqref="L36"/>
    </sheetView>
  </sheetViews>
  <sheetFormatPr defaultColWidth="8.6640625" defaultRowHeight="14.4" x14ac:dyDescent="0.3"/>
  <cols>
    <col min="1" max="1" width="24" customWidth="1"/>
    <col min="2" max="5" width="16" customWidth="1"/>
    <col min="6" max="6" width="18" customWidth="1"/>
    <col min="7" max="8" width="16" customWidth="1"/>
  </cols>
  <sheetData>
    <row r="1" spans="1:7" ht="17.399999999999999" x14ac:dyDescent="0.3">
      <c r="A1" s="9" t="s">
        <v>56</v>
      </c>
      <c r="B1" s="9"/>
      <c r="C1" s="9"/>
      <c r="D1" s="9"/>
      <c r="E1" s="9"/>
      <c r="F1" s="9"/>
      <c r="G1" s="9"/>
    </row>
    <row r="2" spans="1:7" x14ac:dyDescent="0.3">
      <c r="A2" s="8" t="s">
        <v>57</v>
      </c>
      <c r="B2" s="8"/>
      <c r="C2" s="8"/>
      <c r="D2" s="8"/>
      <c r="E2" s="8"/>
      <c r="F2" s="8"/>
      <c r="G2" s="8"/>
    </row>
    <row r="4" spans="1:7" x14ac:dyDescent="0.3">
      <c r="A4" s="7" t="s">
        <v>58</v>
      </c>
      <c r="B4" s="7"/>
      <c r="C4" s="7"/>
      <c r="D4" s="7"/>
      <c r="E4" s="7"/>
      <c r="F4" s="7"/>
    </row>
    <row r="5" spans="1:7" x14ac:dyDescent="0.3">
      <c r="A5" s="6" t="s">
        <v>59</v>
      </c>
      <c r="B5" s="6"/>
      <c r="C5" s="6"/>
      <c r="D5" s="6"/>
      <c r="E5" s="6"/>
      <c r="F5" s="6"/>
    </row>
    <row r="7" spans="1:7" x14ac:dyDescent="0.3">
      <c r="A7" s="5" t="s">
        <v>60</v>
      </c>
      <c r="B7" s="5"/>
      <c r="C7" s="5"/>
      <c r="D7" s="5"/>
      <c r="E7" s="5"/>
      <c r="F7" s="5"/>
    </row>
    <row r="8" spans="1:7" x14ac:dyDescent="0.3">
      <c r="A8" s="5" t="s">
        <v>61</v>
      </c>
      <c r="B8" s="5"/>
      <c r="C8" s="5"/>
      <c r="D8" s="5"/>
      <c r="E8" s="5"/>
      <c r="F8" s="5"/>
    </row>
    <row r="9" spans="1:7" x14ac:dyDescent="0.3">
      <c r="A9" s="5" t="s">
        <v>62</v>
      </c>
      <c r="B9" s="5"/>
      <c r="C9" s="5"/>
      <c r="D9" s="5"/>
      <c r="E9" s="5"/>
      <c r="F9" s="5"/>
    </row>
    <row r="10" spans="1:7" x14ac:dyDescent="0.3">
      <c r="A10" s="5" t="s">
        <v>63</v>
      </c>
      <c r="B10" s="5"/>
      <c r="C10" s="5"/>
      <c r="D10" s="5"/>
      <c r="E10" s="5"/>
      <c r="F10" s="5"/>
    </row>
    <row r="13" spans="1:7" x14ac:dyDescent="0.3">
      <c r="A13" s="7" t="s">
        <v>64</v>
      </c>
      <c r="B13" s="7"/>
      <c r="C13" s="7"/>
      <c r="D13" s="7"/>
      <c r="E13" s="7"/>
      <c r="F13" s="7"/>
    </row>
    <row r="14" spans="1:7" x14ac:dyDescent="0.3">
      <c r="A14" s="30" t="s">
        <v>65</v>
      </c>
    </row>
    <row r="15" spans="1:7" x14ac:dyDescent="0.3">
      <c r="A15" s="13" t="s">
        <v>66</v>
      </c>
      <c r="B15" s="16">
        <v>620</v>
      </c>
      <c r="C15" s="10" t="s">
        <v>67</v>
      </c>
    </row>
    <row r="16" spans="1:7" x14ac:dyDescent="0.3">
      <c r="A16" s="13" t="s">
        <v>68</v>
      </c>
      <c r="B16" s="31">
        <v>0.43</v>
      </c>
      <c r="C16" s="10" t="s">
        <v>67</v>
      </c>
    </row>
    <row r="17" spans="1:8" x14ac:dyDescent="0.3">
      <c r="A17" s="13" t="s">
        <v>69</v>
      </c>
      <c r="B17" s="16">
        <v>2</v>
      </c>
      <c r="C17" s="10" t="s">
        <v>67</v>
      </c>
    </row>
    <row r="19" spans="1:8" x14ac:dyDescent="0.3">
      <c r="A19" s="30" t="s">
        <v>70</v>
      </c>
    </row>
    <row r="20" spans="1:8" x14ac:dyDescent="0.3">
      <c r="A20" s="13" t="s">
        <v>71</v>
      </c>
      <c r="B20" s="16">
        <v>650</v>
      </c>
      <c r="C20" s="10" t="s">
        <v>72</v>
      </c>
    </row>
    <row r="21" spans="1:8" x14ac:dyDescent="0.3">
      <c r="A21" s="13" t="s">
        <v>73</v>
      </c>
      <c r="B21" s="31">
        <v>0.38</v>
      </c>
      <c r="C21" s="10" t="s">
        <v>74</v>
      </c>
    </row>
    <row r="22" spans="1:8" x14ac:dyDescent="0.3">
      <c r="A22" s="13" t="s">
        <v>75</v>
      </c>
      <c r="B22" s="16">
        <v>4</v>
      </c>
      <c r="C22" s="10" t="s">
        <v>76</v>
      </c>
    </row>
    <row r="23" spans="1:8" x14ac:dyDescent="0.3">
      <c r="A23" s="13" t="s">
        <v>77</v>
      </c>
      <c r="B23" s="32">
        <v>25000</v>
      </c>
      <c r="C23" s="10" t="s">
        <v>78</v>
      </c>
    </row>
    <row r="25" spans="1:8" ht="15.6" x14ac:dyDescent="0.3">
      <c r="A25" s="23" t="s">
        <v>79</v>
      </c>
      <c r="B25" s="33" t="str">
        <f>IF(B20&lt;B15,"🔴 HIGH RISK",IF(B21&gt;B16,"🟡 MEDIUM RISK",IF(B22&lt;B17,"🟡 MEDIUM RISK","🟢 LOW RISK")))</f>
        <v>🟢 LOW RISK</v>
      </c>
    </row>
    <row r="26" spans="1:8" x14ac:dyDescent="0.3">
      <c r="A26" s="20" t="s">
        <v>80</v>
      </c>
      <c r="B26" s="21">
        <f>IF(B20&lt;B15,0.75,IF(B21&gt;B16,0.4,IF(B22&lt;B17,0.3,0.08)))</f>
        <v>0.08</v>
      </c>
    </row>
    <row r="27" spans="1:8" x14ac:dyDescent="0.3">
      <c r="A27" s="20" t="s">
        <v>81</v>
      </c>
      <c r="B27" s="4" t="str">
        <f>IF(B20&lt;B15,"DECLINE — Offer credit counseling resources",IF(B21&gt;B16,"REVIEW — Consider higher rate or co-signer",IF(B22&lt;B17,"REVIEW — Request employment verification","APPROVE — Standard terms")))</f>
        <v>APPROVE — Standard terms</v>
      </c>
      <c r="C27" s="4"/>
      <c r="D27" s="4"/>
      <c r="E27" s="4"/>
    </row>
    <row r="28" spans="1:8" x14ac:dyDescent="0.3">
      <c r="A28" s="18" t="s">
        <v>82</v>
      </c>
      <c r="B28" s="3" t="str">
        <f>IF(B20&lt;B15,"Credit Score ("&amp;B20&amp;") &lt; "&amp;B15&amp;" → High Risk",IF(B21&gt;B16,"Credit OK, but DTI ("&amp;TEXT(B21,"0.00")&amp;") &gt; "&amp;B16&amp;" → Medium Risk",IF(B22&lt;B17,"Credit &amp; DTI OK, but Employment ("&amp;B22&amp;" yrs) &lt; "&amp;B17&amp;" → Medium Risk","All checks passed → Low Risk")))</f>
        <v>All checks passed → Low Risk</v>
      </c>
      <c r="C28" s="3"/>
      <c r="D28" s="3"/>
      <c r="E28" s="3"/>
    </row>
    <row r="31" spans="1:8" x14ac:dyDescent="0.3">
      <c r="A31" s="7" t="s">
        <v>83</v>
      </c>
      <c r="B31" s="7"/>
      <c r="C31" s="7"/>
      <c r="D31" s="7"/>
      <c r="E31" s="7"/>
      <c r="F31" s="7"/>
      <c r="G31" s="7"/>
      <c r="H31" s="7"/>
    </row>
    <row r="32" spans="1:8" ht="28.2" x14ac:dyDescent="0.3">
      <c r="A32" s="12" t="s">
        <v>84</v>
      </c>
      <c r="B32" s="12" t="s">
        <v>71</v>
      </c>
      <c r="C32" s="12" t="s">
        <v>85</v>
      </c>
      <c r="D32" s="12" t="s">
        <v>86</v>
      </c>
      <c r="E32" s="12" t="s">
        <v>87</v>
      </c>
      <c r="F32" s="12" t="s">
        <v>88</v>
      </c>
      <c r="G32" s="12" t="s">
        <v>89</v>
      </c>
      <c r="H32" s="12" t="s">
        <v>90</v>
      </c>
    </row>
    <row r="33" spans="1:8" x14ac:dyDescent="0.3">
      <c r="A33" s="13" t="s">
        <v>91</v>
      </c>
      <c r="B33" s="16">
        <v>580</v>
      </c>
      <c r="C33" s="31">
        <v>0.35</v>
      </c>
      <c r="D33" s="16">
        <v>5</v>
      </c>
      <c r="E33" s="32">
        <v>15000</v>
      </c>
      <c r="F33" s="25" t="str">
        <f t="shared" ref="F33:F40" si="0">IF(B33&lt;$B$15,"HIGH",IF(C33&gt;$B$16,"MEDIUM",IF(D33&lt;$B$17,"MEDIUM","LOW")))</f>
        <v>HIGH</v>
      </c>
      <c r="G33" s="24">
        <f t="shared" ref="G33:G40" si="1">IF(B33&lt;$B$15,0.75,IF(C33&gt;$B$16,0.4,IF(D33&lt;$B$17,0.3,0.08)))</f>
        <v>0.75</v>
      </c>
      <c r="H33" s="25" t="str">
        <f t="shared" ref="H33:H40" si="2">IF(F33="HIGH","DECLINE",IF(F33="MEDIUM","REVIEW","APPROVE"))</f>
        <v>DECLINE</v>
      </c>
    </row>
    <row r="34" spans="1:8" x14ac:dyDescent="0.3">
      <c r="A34" s="13" t="s">
        <v>92</v>
      </c>
      <c r="B34" s="16">
        <v>720</v>
      </c>
      <c r="C34" s="31">
        <v>0.3</v>
      </c>
      <c r="D34" s="16">
        <v>8</v>
      </c>
      <c r="E34" s="32">
        <v>50000</v>
      </c>
      <c r="F34" s="25" t="str">
        <f t="shared" si="0"/>
        <v>LOW</v>
      </c>
      <c r="G34" s="24">
        <f t="shared" si="1"/>
        <v>0.08</v>
      </c>
      <c r="H34" s="25" t="str">
        <f t="shared" si="2"/>
        <v>APPROVE</v>
      </c>
    </row>
    <row r="35" spans="1:8" x14ac:dyDescent="0.3">
      <c r="A35" s="13" t="s">
        <v>93</v>
      </c>
      <c r="B35" s="16">
        <v>650</v>
      </c>
      <c r="C35" s="31">
        <v>0.5</v>
      </c>
      <c r="D35" s="16">
        <v>3</v>
      </c>
      <c r="E35" s="32">
        <v>30000</v>
      </c>
      <c r="F35" s="25" t="str">
        <f t="shared" si="0"/>
        <v>MEDIUM</v>
      </c>
      <c r="G35" s="24">
        <f t="shared" si="1"/>
        <v>0.4</v>
      </c>
      <c r="H35" s="25" t="str">
        <f t="shared" si="2"/>
        <v>REVIEW</v>
      </c>
    </row>
    <row r="36" spans="1:8" x14ac:dyDescent="0.3">
      <c r="A36" s="13" t="s">
        <v>94</v>
      </c>
      <c r="B36" s="16">
        <v>610</v>
      </c>
      <c r="C36" s="31">
        <v>0.4</v>
      </c>
      <c r="D36" s="16">
        <v>1</v>
      </c>
      <c r="E36" s="32">
        <v>20000</v>
      </c>
      <c r="F36" s="25" t="str">
        <f t="shared" si="0"/>
        <v>HIGH</v>
      </c>
      <c r="G36" s="24">
        <f t="shared" si="1"/>
        <v>0.75</v>
      </c>
      <c r="H36" s="25" t="str">
        <f t="shared" si="2"/>
        <v>DECLINE</v>
      </c>
    </row>
    <row r="37" spans="1:8" x14ac:dyDescent="0.3">
      <c r="A37" s="13" t="s">
        <v>95</v>
      </c>
      <c r="B37" s="16">
        <v>690</v>
      </c>
      <c r="C37" s="31">
        <v>0.38</v>
      </c>
      <c r="D37" s="16">
        <v>6</v>
      </c>
      <c r="E37" s="32">
        <v>45000</v>
      </c>
      <c r="F37" s="25" t="str">
        <f t="shared" si="0"/>
        <v>LOW</v>
      </c>
      <c r="G37" s="24">
        <f t="shared" si="1"/>
        <v>0.08</v>
      </c>
      <c r="H37" s="25" t="str">
        <f t="shared" si="2"/>
        <v>APPROVE</v>
      </c>
    </row>
    <row r="38" spans="1:8" x14ac:dyDescent="0.3">
      <c r="A38" s="13" t="s">
        <v>96</v>
      </c>
      <c r="B38" s="16">
        <v>550</v>
      </c>
      <c r="C38" s="31">
        <v>0.55000000000000004</v>
      </c>
      <c r="D38" s="16">
        <v>2</v>
      </c>
      <c r="E38" s="32">
        <v>10000</v>
      </c>
      <c r="F38" s="25" t="str">
        <f t="shared" si="0"/>
        <v>HIGH</v>
      </c>
      <c r="G38" s="24">
        <f t="shared" si="1"/>
        <v>0.75</v>
      </c>
      <c r="H38" s="25" t="str">
        <f t="shared" si="2"/>
        <v>DECLINE</v>
      </c>
    </row>
    <row r="39" spans="1:8" x14ac:dyDescent="0.3">
      <c r="A39" s="13" t="s">
        <v>97</v>
      </c>
      <c r="B39" s="16">
        <v>710</v>
      </c>
      <c r="C39" s="31">
        <v>0.42</v>
      </c>
      <c r="D39" s="16">
        <v>10</v>
      </c>
      <c r="E39" s="32">
        <v>60000</v>
      </c>
      <c r="F39" s="25" t="str">
        <f t="shared" si="0"/>
        <v>LOW</v>
      </c>
      <c r="G39" s="24">
        <f t="shared" si="1"/>
        <v>0.08</v>
      </c>
      <c r="H39" s="25" t="str">
        <f t="shared" si="2"/>
        <v>APPROVE</v>
      </c>
    </row>
    <row r="40" spans="1:8" x14ac:dyDescent="0.3">
      <c r="A40" s="13" t="s">
        <v>98</v>
      </c>
      <c r="B40" s="16">
        <v>640</v>
      </c>
      <c r="C40" s="31">
        <v>0.45</v>
      </c>
      <c r="D40" s="16">
        <v>1</v>
      </c>
      <c r="E40" s="32">
        <v>25000</v>
      </c>
      <c r="F40" s="25" t="str">
        <f t="shared" si="0"/>
        <v>MEDIUM</v>
      </c>
      <c r="G40" s="24">
        <f t="shared" si="1"/>
        <v>0.4</v>
      </c>
      <c r="H40" s="25" t="str">
        <f t="shared" si="2"/>
        <v>REVIEW</v>
      </c>
    </row>
    <row r="42" spans="1:8" x14ac:dyDescent="0.3">
      <c r="A42" s="26" t="s">
        <v>99</v>
      </c>
    </row>
    <row r="43" spans="1:8" x14ac:dyDescent="0.3">
      <c r="A43" s="27" t="s">
        <v>100</v>
      </c>
      <c r="B43" s="28">
        <f>COUNTA(A33:A40)</f>
        <v>8</v>
      </c>
    </row>
    <row r="44" spans="1:8" x14ac:dyDescent="0.3">
      <c r="A44" s="27" t="s">
        <v>101</v>
      </c>
      <c r="B44" s="28">
        <f>COUNTIF(H33:H40,"APPROVE")</f>
        <v>3</v>
      </c>
    </row>
    <row r="45" spans="1:8" x14ac:dyDescent="0.3">
      <c r="A45" s="27" t="s">
        <v>102</v>
      </c>
      <c r="B45" s="28">
        <f>COUNTIF(H33:H40,"REVIEW")</f>
        <v>2</v>
      </c>
    </row>
    <row r="46" spans="1:8" x14ac:dyDescent="0.3">
      <c r="A46" s="27" t="s">
        <v>103</v>
      </c>
      <c r="B46" s="28">
        <f>COUNTIF(H33:H40,"DECLINE")</f>
        <v>3</v>
      </c>
    </row>
    <row r="47" spans="1:8" x14ac:dyDescent="0.3">
      <c r="A47" s="27" t="s">
        <v>104</v>
      </c>
      <c r="B47" s="34">
        <f>SUMPRODUCT((H33:H40&lt;&gt;"APPROVE")*E33:E40)</f>
        <v>100000</v>
      </c>
    </row>
  </sheetData>
  <mergeCells count="12">
    <mergeCell ref="B28:E28"/>
    <mergeCell ref="A31:H31"/>
    <mergeCell ref="A8:F8"/>
    <mergeCell ref="A9:F9"/>
    <mergeCell ref="A10:F10"/>
    <mergeCell ref="A13:F13"/>
    <mergeCell ref="B27:E27"/>
    <mergeCell ref="A1:G1"/>
    <mergeCell ref="A2:G2"/>
    <mergeCell ref="A4:F4"/>
    <mergeCell ref="A5:F5"/>
    <mergeCell ref="A7:F7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6F00"/>
  </sheetPr>
  <dimension ref="A1:E48"/>
  <sheetViews>
    <sheetView zoomScaleNormal="100" workbookViewId="0">
      <selection activeCell="J24" sqref="J24"/>
    </sheetView>
  </sheetViews>
  <sheetFormatPr defaultColWidth="8.6640625" defaultRowHeight="14.4" x14ac:dyDescent="0.3"/>
  <cols>
    <col min="1" max="5" width="20" customWidth="1"/>
  </cols>
  <sheetData>
    <row r="1" spans="1:5" ht="17.399999999999999" x14ac:dyDescent="0.3">
      <c r="A1" s="9" t="s">
        <v>105</v>
      </c>
      <c r="B1" s="9"/>
      <c r="C1" s="9"/>
      <c r="D1" s="9"/>
      <c r="E1" s="9"/>
    </row>
    <row r="3" spans="1:5" x14ac:dyDescent="0.3">
      <c r="A3" s="7" t="s">
        <v>106</v>
      </c>
      <c r="B3" s="7"/>
      <c r="C3" s="7"/>
      <c r="D3" s="7"/>
      <c r="E3" s="7"/>
    </row>
    <row r="4" spans="1:5" ht="15" customHeight="1" x14ac:dyDescent="0.3">
      <c r="A4" s="2" t="s">
        <v>107</v>
      </c>
      <c r="B4" s="2"/>
      <c r="C4" s="2"/>
      <c r="D4" s="2"/>
      <c r="E4" s="2"/>
    </row>
    <row r="5" spans="1:5" ht="23.85" customHeight="1" x14ac:dyDescent="0.3">
      <c r="A5" s="2" t="s">
        <v>108</v>
      </c>
      <c r="B5" s="2"/>
      <c r="C5" s="2"/>
      <c r="D5" s="2"/>
      <c r="E5" s="2"/>
    </row>
    <row r="6" spans="1:5" ht="15" customHeight="1" x14ac:dyDescent="0.3">
      <c r="A6" s="2" t="s">
        <v>109</v>
      </c>
      <c r="B6" s="2"/>
      <c r="C6" s="2"/>
      <c r="D6" s="2"/>
      <c r="E6" s="2"/>
    </row>
    <row r="8" spans="1:5" x14ac:dyDescent="0.3">
      <c r="A8" s="7" t="s">
        <v>110</v>
      </c>
      <c r="B8" s="7"/>
      <c r="C8" s="7"/>
      <c r="D8" s="7"/>
      <c r="E8" s="7"/>
    </row>
    <row r="9" spans="1:5" ht="15" customHeight="1" x14ac:dyDescent="0.3">
      <c r="A9" s="2" t="s">
        <v>111</v>
      </c>
      <c r="B9" s="2"/>
      <c r="C9" s="2"/>
      <c r="D9" s="2"/>
      <c r="E9" s="2"/>
    </row>
    <row r="10" spans="1:5" ht="15" customHeight="1" x14ac:dyDescent="0.3">
      <c r="A10" s="2" t="s">
        <v>112</v>
      </c>
      <c r="B10" s="2"/>
      <c r="C10" s="2"/>
      <c r="D10" s="2"/>
      <c r="E10" s="2"/>
    </row>
    <row r="11" spans="1:5" ht="15" customHeight="1" x14ac:dyDescent="0.3">
      <c r="A11" s="2" t="s">
        <v>113</v>
      </c>
      <c r="B11" s="2"/>
      <c r="C11" s="2"/>
      <c r="D11" s="2"/>
      <c r="E11" s="2"/>
    </row>
    <row r="12" spans="1:5" ht="15" customHeight="1" x14ac:dyDescent="0.3">
      <c r="A12" s="2" t="s">
        <v>114</v>
      </c>
      <c r="B12" s="2"/>
      <c r="C12" s="2"/>
      <c r="D12" s="2"/>
      <c r="E12" s="2"/>
    </row>
    <row r="13" spans="1:5" ht="15" customHeight="1" x14ac:dyDescent="0.3">
      <c r="A13" s="2" t="s">
        <v>115</v>
      </c>
      <c r="B13" s="2"/>
      <c r="C13" s="2"/>
      <c r="D13" s="2"/>
      <c r="E13" s="2"/>
    </row>
    <row r="14" spans="1:5" x14ac:dyDescent="0.3">
      <c r="A14" s="1"/>
      <c r="B14" s="1"/>
      <c r="C14" s="1"/>
      <c r="D14" s="1"/>
      <c r="E14" s="1"/>
    </row>
    <row r="15" spans="1:5" ht="15" customHeight="1" x14ac:dyDescent="0.3">
      <c r="A15" s="2" t="s">
        <v>116</v>
      </c>
      <c r="B15" s="2"/>
      <c r="C15" s="2"/>
      <c r="D15" s="2"/>
      <c r="E15" s="2"/>
    </row>
    <row r="17" spans="1:5" x14ac:dyDescent="0.3">
      <c r="A17" s="7" t="s">
        <v>117</v>
      </c>
      <c r="B17" s="7"/>
      <c r="C17" s="7"/>
      <c r="D17" s="7"/>
      <c r="E17" s="7"/>
    </row>
    <row r="18" spans="1:5" ht="15" customHeight="1" x14ac:dyDescent="0.3">
      <c r="A18" s="2" t="s">
        <v>118</v>
      </c>
      <c r="B18" s="2"/>
      <c r="C18" s="2"/>
      <c r="D18" s="2"/>
      <c r="E18" s="2"/>
    </row>
    <row r="19" spans="1:5" ht="15" customHeight="1" x14ac:dyDescent="0.3">
      <c r="A19" s="2" t="s">
        <v>119</v>
      </c>
      <c r="B19" s="2"/>
      <c r="C19" s="2"/>
      <c r="D19" s="2"/>
      <c r="E19" s="2"/>
    </row>
    <row r="20" spans="1:5" ht="15" customHeight="1" x14ac:dyDescent="0.3">
      <c r="A20" s="2" t="s">
        <v>120</v>
      </c>
      <c r="B20" s="2"/>
      <c r="C20" s="2"/>
      <c r="D20" s="2"/>
      <c r="E20" s="2"/>
    </row>
    <row r="21" spans="1:5" ht="15" customHeight="1" x14ac:dyDescent="0.3">
      <c r="A21" s="2" t="s">
        <v>121</v>
      </c>
      <c r="B21" s="2"/>
      <c r="C21" s="2"/>
      <c r="D21" s="2"/>
      <c r="E21" s="2"/>
    </row>
    <row r="23" spans="1:5" x14ac:dyDescent="0.3">
      <c r="A23" s="7" t="s">
        <v>122</v>
      </c>
      <c r="B23" s="7"/>
      <c r="C23" s="7"/>
      <c r="D23" s="7"/>
      <c r="E23" s="7"/>
    </row>
    <row r="24" spans="1:5" ht="15" customHeight="1" x14ac:dyDescent="0.3">
      <c r="A24" s="2" t="s">
        <v>123</v>
      </c>
      <c r="B24" s="2"/>
      <c r="C24" s="2"/>
      <c r="D24" s="2"/>
      <c r="E24" s="2"/>
    </row>
    <row r="25" spans="1:5" ht="15" customHeight="1" x14ac:dyDescent="0.3">
      <c r="A25" s="2" t="s">
        <v>124</v>
      </c>
      <c r="B25" s="2"/>
      <c r="C25" s="2"/>
      <c r="D25" s="2"/>
      <c r="E25" s="2"/>
    </row>
    <row r="26" spans="1:5" ht="15" customHeight="1" x14ac:dyDescent="0.3">
      <c r="A26" s="2" t="s">
        <v>125</v>
      </c>
      <c r="B26" s="2"/>
      <c r="C26" s="2"/>
      <c r="D26" s="2"/>
      <c r="E26" s="2"/>
    </row>
    <row r="28" spans="1:5" x14ac:dyDescent="0.3">
      <c r="A28" s="7" t="s">
        <v>126</v>
      </c>
      <c r="B28" s="7"/>
      <c r="C28" s="7"/>
      <c r="D28" s="7"/>
      <c r="E28" s="7"/>
    </row>
    <row r="29" spans="1:5" ht="23.85" customHeight="1" x14ac:dyDescent="0.3">
      <c r="A29" s="2" t="s">
        <v>127</v>
      </c>
      <c r="B29" s="2"/>
      <c r="C29" s="2"/>
      <c r="D29" s="2"/>
      <c r="E29" s="2"/>
    </row>
    <row r="30" spans="1:5" ht="23.85" customHeight="1" x14ac:dyDescent="0.3">
      <c r="A30" s="2" t="s">
        <v>128</v>
      </c>
      <c r="B30" s="2"/>
      <c r="C30" s="2"/>
      <c r="D30" s="2"/>
      <c r="E30" s="2"/>
    </row>
    <row r="31" spans="1:5" ht="23.85" customHeight="1" x14ac:dyDescent="0.3">
      <c r="A31" s="2" t="s">
        <v>129</v>
      </c>
      <c r="B31" s="2"/>
      <c r="C31" s="2"/>
      <c r="D31" s="2"/>
      <c r="E31" s="2"/>
    </row>
    <row r="32" spans="1:5" ht="23.85" customHeight="1" x14ac:dyDescent="0.3">
      <c r="A32" s="2" t="s">
        <v>130</v>
      </c>
      <c r="B32" s="2"/>
      <c r="C32" s="2"/>
      <c r="D32" s="2"/>
      <c r="E32" s="2"/>
    </row>
    <row r="33" spans="1:5" ht="23.85" customHeight="1" x14ac:dyDescent="0.3">
      <c r="A33" s="2" t="s">
        <v>131</v>
      </c>
      <c r="B33" s="2"/>
      <c r="C33" s="2"/>
      <c r="D33" s="2"/>
      <c r="E33" s="2"/>
    </row>
    <row r="35" spans="1:5" x14ac:dyDescent="0.3">
      <c r="A35" s="7" t="s">
        <v>132</v>
      </c>
      <c r="B35" s="7"/>
      <c r="C35" s="7"/>
      <c r="D35" s="7"/>
      <c r="E35" s="7"/>
    </row>
    <row r="36" spans="1:5" ht="15" customHeight="1" x14ac:dyDescent="0.3">
      <c r="A36" s="2" t="s">
        <v>133</v>
      </c>
      <c r="B36" s="2"/>
      <c r="C36" s="2"/>
      <c r="D36" s="2"/>
      <c r="E36" s="2"/>
    </row>
    <row r="37" spans="1:5" ht="15" customHeight="1" x14ac:dyDescent="0.3">
      <c r="A37" s="2" t="s">
        <v>134</v>
      </c>
      <c r="B37" s="2"/>
      <c r="C37" s="2"/>
      <c r="D37" s="2"/>
      <c r="E37" s="2"/>
    </row>
    <row r="38" spans="1:5" ht="15" customHeight="1" x14ac:dyDescent="0.3">
      <c r="A38" s="2" t="s">
        <v>135</v>
      </c>
      <c r="B38" s="2"/>
      <c r="C38" s="2"/>
      <c r="D38" s="2"/>
      <c r="E38" s="2"/>
    </row>
    <row r="39" spans="1:5" ht="15" customHeight="1" x14ac:dyDescent="0.3">
      <c r="A39" s="2" t="s">
        <v>136</v>
      </c>
      <c r="B39" s="2"/>
      <c r="C39" s="2"/>
      <c r="D39" s="2"/>
      <c r="E39" s="2"/>
    </row>
    <row r="41" spans="1:5" x14ac:dyDescent="0.3">
      <c r="A41" s="7" t="s">
        <v>137</v>
      </c>
      <c r="B41" s="7"/>
      <c r="C41" s="7"/>
      <c r="D41" s="7"/>
      <c r="E41" s="7"/>
    </row>
    <row r="42" spans="1:5" ht="15" customHeight="1" x14ac:dyDescent="0.3">
      <c r="A42" s="2" t="s">
        <v>138</v>
      </c>
      <c r="B42" s="2"/>
      <c r="C42" s="2"/>
      <c r="D42" s="2"/>
      <c r="E42" s="2"/>
    </row>
    <row r="43" spans="1:5" ht="15" customHeight="1" x14ac:dyDescent="0.3">
      <c r="A43" s="2" t="s">
        <v>139</v>
      </c>
      <c r="B43" s="2"/>
      <c r="C43" s="2"/>
      <c r="D43" s="2"/>
      <c r="E43" s="2"/>
    </row>
    <row r="44" spans="1:5" ht="15" customHeight="1" x14ac:dyDescent="0.3">
      <c r="A44" s="2" t="s">
        <v>140</v>
      </c>
      <c r="B44" s="2"/>
      <c r="C44" s="2"/>
      <c r="D44" s="2"/>
      <c r="E44" s="2"/>
    </row>
    <row r="45" spans="1:5" ht="15" customHeight="1" x14ac:dyDescent="0.3">
      <c r="A45" s="2" t="s">
        <v>141</v>
      </c>
      <c r="B45" s="2"/>
      <c r="C45" s="2"/>
      <c r="D45" s="2"/>
      <c r="E45" s="2"/>
    </row>
    <row r="46" spans="1:5" ht="15" customHeight="1" x14ac:dyDescent="0.3">
      <c r="A46" s="2" t="s">
        <v>142</v>
      </c>
      <c r="B46" s="2"/>
      <c r="C46" s="2"/>
      <c r="D46" s="2"/>
      <c r="E46" s="2"/>
    </row>
    <row r="47" spans="1:5" x14ac:dyDescent="0.3">
      <c r="A47" s="1"/>
      <c r="B47" s="1"/>
      <c r="C47" s="1"/>
      <c r="D47" s="1"/>
      <c r="E47" s="1"/>
    </row>
    <row r="48" spans="1:5" ht="15" customHeight="1" x14ac:dyDescent="0.3">
      <c r="A48" s="2" t="s">
        <v>143</v>
      </c>
      <c r="B48" s="2"/>
      <c r="C48" s="2"/>
      <c r="D48" s="2"/>
      <c r="E48" s="2"/>
    </row>
  </sheetData>
  <mergeCells count="41">
    <mergeCell ref="A48:E48"/>
    <mergeCell ref="A43:E43"/>
    <mergeCell ref="A44:E44"/>
    <mergeCell ref="A45:E45"/>
    <mergeCell ref="A46:E46"/>
    <mergeCell ref="A47:E47"/>
    <mergeCell ref="A37:E37"/>
    <mergeCell ref="A38:E38"/>
    <mergeCell ref="A39:E39"/>
    <mergeCell ref="A41:E41"/>
    <mergeCell ref="A42:E42"/>
    <mergeCell ref="A31:E31"/>
    <mergeCell ref="A32:E32"/>
    <mergeCell ref="A33:E33"/>
    <mergeCell ref="A35:E35"/>
    <mergeCell ref="A36:E36"/>
    <mergeCell ref="A25:E25"/>
    <mergeCell ref="A26:E26"/>
    <mergeCell ref="A28:E28"/>
    <mergeCell ref="A29:E29"/>
    <mergeCell ref="A30:E30"/>
    <mergeCell ref="A19:E19"/>
    <mergeCell ref="A20:E20"/>
    <mergeCell ref="A21:E21"/>
    <mergeCell ref="A23:E23"/>
    <mergeCell ref="A24:E24"/>
    <mergeCell ref="A13:E13"/>
    <mergeCell ref="A14:E14"/>
    <mergeCell ref="A15:E15"/>
    <mergeCell ref="A17:E17"/>
    <mergeCell ref="A18:E18"/>
    <mergeCell ref="A8:E8"/>
    <mergeCell ref="A9:E9"/>
    <mergeCell ref="A10:E10"/>
    <mergeCell ref="A11:E11"/>
    <mergeCell ref="A12:E12"/>
    <mergeCell ref="A1:E1"/>
    <mergeCell ref="A3:E3"/>
    <mergeCell ref="A4:E4"/>
    <mergeCell ref="A5:E5"/>
    <mergeCell ref="A6:E6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6A1B9A"/>
  </sheetPr>
  <dimension ref="A1:D15"/>
  <sheetViews>
    <sheetView zoomScaleNormal="100" workbookViewId="0">
      <selection activeCell="B28" sqref="B28"/>
    </sheetView>
  </sheetViews>
  <sheetFormatPr defaultColWidth="8.6640625" defaultRowHeight="14.4" x14ac:dyDescent="0.3"/>
  <cols>
    <col min="1" max="1" width="35" customWidth="1"/>
    <col min="2" max="2" width="20" customWidth="1"/>
    <col min="3" max="3" width="30" customWidth="1"/>
    <col min="4" max="4" width="20" customWidth="1"/>
  </cols>
  <sheetData>
    <row r="1" spans="1:4" ht="17.399999999999999" x14ac:dyDescent="0.3">
      <c r="A1" s="9" t="s">
        <v>144</v>
      </c>
      <c r="B1" s="9"/>
      <c r="C1" s="9"/>
      <c r="D1" s="9"/>
    </row>
    <row r="2" spans="1:4" x14ac:dyDescent="0.3">
      <c r="A2" s="8" t="s">
        <v>145</v>
      </c>
      <c r="B2" s="8"/>
      <c r="C2" s="8"/>
      <c r="D2" s="8"/>
    </row>
    <row r="4" spans="1:4" x14ac:dyDescent="0.3">
      <c r="A4" s="7" t="s">
        <v>146</v>
      </c>
      <c r="B4" s="7"/>
      <c r="C4" s="7"/>
      <c r="D4" s="7"/>
    </row>
    <row r="5" spans="1:4" x14ac:dyDescent="0.3">
      <c r="A5" s="13" t="s">
        <v>147</v>
      </c>
      <c r="B5" s="35">
        <v>1000</v>
      </c>
      <c r="C5" s="10"/>
    </row>
    <row r="6" spans="1:4" x14ac:dyDescent="0.3">
      <c r="A6" s="13" t="s">
        <v>148</v>
      </c>
      <c r="B6" s="22">
        <v>0.25</v>
      </c>
      <c r="C6" s="10" t="s">
        <v>149</v>
      </c>
    </row>
    <row r="7" spans="1:4" x14ac:dyDescent="0.3">
      <c r="A7" s="13" t="s">
        <v>150</v>
      </c>
      <c r="B7" s="36">
        <f>B5*B6</f>
        <v>250</v>
      </c>
      <c r="C7" s="10"/>
    </row>
    <row r="8" spans="1:4" x14ac:dyDescent="0.3">
      <c r="A8" s="13" t="s">
        <v>151</v>
      </c>
      <c r="B8" s="16">
        <v>50</v>
      </c>
      <c r="C8" s="10" t="s">
        <v>152</v>
      </c>
    </row>
    <row r="9" spans="1:4" x14ac:dyDescent="0.3">
      <c r="A9" s="13" t="s">
        <v>153</v>
      </c>
      <c r="B9" s="37">
        <f>B7*B8</f>
        <v>12500</v>
      </c>
      <c r="C9" s="10"/>
    </row>
    <row r="10" spans="1:4" x14ac:dyDescent="0.3">
      <c r="A10" s="13" t="s">
        <v>154</v>
      </c>
      <c r="B10" s="32">
        <v>2400</v>
      </c>
      <c r="C10" s="10" t="s">
        <v>155</v>
      </c>
    </row>
    <row r="11" spans="1:4" x14ac:dyDescent="0.3">
      <c r="A11" s="13" t="s">
        <v>156</v>
      </c>
      <c r="B11" s="22">
        <v>0.4</v>
      </c>
      <c r="C11" s="10" t="s">
        <v>157</v>
      </c>
    </row>
    <row r="12" spans="1:4" x14ac:dyDescent="0.3">
      <c r="A12" s="13" t="s">
        <v>158</v>
      </c>
      <c r="B12" s="38">
        <f>B7*B11</f>
        <v>100</v>
      </c>
      <c r="C12" s="10"/>
    </row>
    <row r="13" spans="1:4" x14ac:dyDescent="0.3">
      <c r="A13" s="13" t="s">
        <v>159</v>
      </c>
      <c r="B13" s="39">
        <f>B12*B10</f>
        <v>240000</v>
      </c>
      <c r="C13" s="10"/>
    </row>
    <row r="14" spans="1:4" ht="15.6" x14ac:dyDescent="0.3">
      <c r="A14" s="40" t="s">
        <v>160</v>
      </c>
      <c r="B14" s="41">
        <f>B13-B9</f>
        <v>227500</v>
      </c>
      <c r="C14" s="10"/>
    </row>
    <row r="15" spans="1:4" x14ac:dyDescent="0.3">
      <c r="A15" s="13" t="s">
        <v>161</v>
      </c>
      <c r="B15" s="24">
        <f>B14/B9</f>
        <v>18.2</v>
      </c>
      <c r="C15" s="10"/>
    </row>
  </sheetData>
  <mergeCells count="3">
    <mergeCell ref="A1:D1"/>
    <mergeCell ref="A2:D2"/>
    <mergeCell ref="A4:D4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Logistic Regression Scorer</vt:lpstr>
      <vt:lpstr>Decision Tree Scorer</vt:lpstr>
      <vt:lpstr>How It Works — Guide</vt:lpstr>
      <vt:lpstr>ROI Calculator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Nithithanatchinnapat, Benyawarath</cp:lastModifiedBy>
  <cp:revision>0</cp:revision>
  <dcterms:created xsi:type="dcterms:W3CDTF">2026-03-01T01:36:53Z</dcterms:created>
  <dcterms:modified xsi:type="dcterms:W3CDTF">2026-03-12T04:25:34Z</dcterms:modified>
  <dc:language>en-US</dc:language>
</cp:coreProperties>
</file>