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Instructions" sheetId="1" state="visible" r:id="rId3"/>
    <sheet name="SMA_Example" sheetId="2" state="visible" r:id="rId4"/>
    <sheet name="WMA_Example" sheetId="3" state="visible" r:id="rId5"/>
    <sheet name="ExpSmooth_Example" sheetId="4" state="visible" r:id="rId6"/>
    <sheet name="Forecast_Error" sheetId="5" state="visible" r:id="rId7"/>
    <sheet name="Chase_Strategy" sheetId="6" state="visible" r:id="rId8"/>
    <sheet name="Level_Strategy" sheetId="7" state="visible" r:id="rId9"/>
    <sheet name="Mixed_Strategy" sheetId="8" state="visible" r:id="rId10"/>
    <sheet name="SOP_Practice" sheetId="9" state="visible" r:id="rId11"/>
    <sheet name="Forecast_Practice" sheetId="10" state="visible" r:id="rId1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<sst xmlns="http://schemas.openxmlformats.org/spreadsheetml/2006/main" count="310" uniqueCount="265">
  <si>
    <t xml:space="preserve">OSCM HANDS-ON EXCEL EXERCISES</t>
  </si>
  <si>
    <t xml:space="preserve">Forecasting (Chapter 18) &amp; Sales &amp; Operations Planning (Chapter 19)</t>
  </si>
  <si>
    <t xml:space="preserve">HOW TO USE THIS WORKBOOK:</t>
  </si>
  <si>
    <t xml:space="preserve">This workbook contains realistic, hands-on exercises using real company scenarios.</t>
  </si>
  <si>
    <t xml:space="preserve">Each sheet focuses on a specific concept with step-by-step calculations.</t>
  </si>
  <si>
    <t xml:space="preserve">COLOR CODING:</t>
  </si>
  <si>
    <t xml:space="preserve">• Light Blue cells = INPUTS (you can change these to see how results change)</t>
  </si>
  <si>
    <t xml:space="preserve">• Light Green cells = FORMULAS (calculated automatically)</t>
  </si>
  <si>
    <t xml:space="preserve">• Yellow cells = KEY RESULTS to focus on</t>
  </si>
  <si>
    <t xml:space="preserve">SHEETS IN THIS WORKBOOK:</t>
  </si>
  <si>
    <t xml:space="preserve">FORECASTING (Chapter 18):</t>
  </si>
  <si>
    <t xml:space="preserve">  1. SMA_Example - Simple Moving Average for Starbucks coffee demand</t>
  </si>
  <si>
    <t xml:space="preserve">  2. WMA_Example - Weighted Moving Average for Nike shoe sales</t>
  </si>
  <si>
    <t xml:space="preserve">  3. ExpSmooth_Example - Exponential Smoothing for Amazon package volume</t>
  </si>
  <si>
    <t xml:space="preserve">  4. Forecast_Error - MAD, MAPE, and Tracking Signal calculations</t>
  </si>
  <si>
    <t xml:space="preserve">  5. Forecast_Practice - YOUR TURN: Complete forecasting exercise</t>
  </si>
  <si>
    <t xml:space="preserve">S&amp;OP (Chapter 19):</t>
  </si>
  <si>
    <t xml:space="preserve">  6. Chase_Strategy - Target seasonal workforce planning</t>
  </si>
  <si>
    <t xml:space="preserve">  7. Level_Strategy - Toyota steady production approach</t>
  </si>
  <si>
    <t xml:space="preserve">  8. Mixed_Strategy - Comparing strategies side-by-side</t>
  </si>
  <si>
    <t xml:space="preserve">  9. SOP_Practice - YOUR TURN: Complete S&amp;OP exercise</t>
  </si>
  <si>
    <t xml:space="preserve">TIP: Try changing the INPUT values (blue cells) to see how results change!</t>
  </si>
  <si>
    <t xml:space="preserve">This builds intuition for how these models work in practice.</t>
  </si>
  <si>
    <t xml:space="preserve">SIMPLE MOVING AVERAGE - Starbucks Daily Latte Sales</t>
  </si>
  <si>
    <t xml:space="preserve">Scenario: You manage a Starbucks location and need to forecast daily latte demand</t>
  </si>
  <si>
    <t xml:space="preserve">Day</t>
  </si>
  <si>
    <t xml:space="preserve">Actual Demand</t>
  </si>
  <si>
    <t xml:space="preserve">3-Day SMA Forecast</t>
  </si>
  <si>
    <t xml:space="preserve">Forecast Error</t>
  </si>
  <si>
    <t xml:space="preserve">HOW IT WORKS:</t>
  </si>
  <si>
    <t xml:space="preserve">Formula: Forecast = Average of last n periods</t>
  </si>
  <si>
    <t xml:space="preserve">For 3-Day SMA:</t>
  </si>
  <si>
    <t xml:space="preserve">Day 4 Forecast = (Day1 + Day2 + Day3) / 3</t>
  </si>
  <si>
    <t xml:space="preserve">            = (485 + 512 + 498) / 3 = 498.3</t>
  </si>
  <si>
    <t xml:space="preserve">KEY INSIGHT:</t>
  </si>
  <si>
    <t xml:space="preserve">• More periods = more smoothing but slower reaction</t>
  </si>
  <si>
    <t xml:space="preserve">• Fewer periods = faster reaction but more noise</t>
  </si>
  <si>
    <t xml:space="preserve">TRY THIS: Change demand values in blue cells</t>
  </si>
  <si>
    <t xml:space="preserve">and watch how the forecast changes!</t>
  </si>
  <si>
    <t xml:space="preserve">WEIGHTED MOVING AVERAGE - Nike Shoe Sales (Weekly)</t>
  </si>
  <si>
    <t xml:space="preserve">Scenario: You're a Nike demand planner forecasting weekly sales of Air Max shoes</t>
  </si>
  <si>
    <t xml:space="preserve">WEIGHTS (must sum to 1.0):</t>
  </si>
  <si>
    <t xml:space="preserve">Most Recent Week (t-1):</t>
  </si>
  <si>
    <t xml:space="preserve">WMA = w1*A(t-1) + w2*A(t-2) + w3*A(t-3)</t>
  </si>
  <si>
    <t xml:space="preserve">Two Weeks Ago (t-2):</t>
  </si>
  <si>
    <t xml:space="preserve">Three Weeks Ago (t-3):</t>
  </si>
  <si>
    <t xml:space="preserve">Recent data gets MORE weight (0.5)</t>
  </si>
  <si>
    <t xml:space="preserve">Total:</t>
  </si>
  <si>
    <t xml:space="preserve">Older data gets LESS weight (0.2)</t>
  </si>
  <si>
    <t xml:space="preserve">Week</t>
  </si>
  <si>
    <t xml:space="preserve">Actual Sales</t>
  </si>
  <si>
    <t xml:space="preserve">Weight 1</t>
  </si>
  <si>
    <t xml:space="preserve">Weight 2</t>
  </si>
  <si>
    <t xml:space="preserve">Weight 3</t>
  </si>
  <si>
    <t xml:space="preserve">WMA Forecast</t>
  </si>
  <si>
    <t xml:space="preserve">Error</t>
  </si>
  <si>
    <t xml:space="preserve">TRY THIS:</t>
  </si>
  <si>
    <t xml:space="preserve">Change weights to 0.7, 0.2, 0.1</t>
  </si>
  <si>
    <t xml:space="preserve">What happens to responsiveness?</t>
  </si>
  <si>
    <t xml:space="preserve">EXPONENTIAL SMOOTHING - Amazon Daily Package Volume (thousands)</t>
  </si>
  <si>
    <t xml:space="preserve">Scenario: You're an Amazon operations analyst forecasting daily package volume at a fulfillment center</t>
  </si>
  <si>
    <t xml:space="preserve">Smoothing Constant (α):</t>
  </si>
  <si>
    <t xml:space="preserve">(Try values between 0.1 and 0.9)</t>
  </si>
  <si>
    <t xml:space="preserve">THE MOST IMPORTANT FORMULA IN FORECASTING!</t>
  </si>
  <si>
    <t xml:space="preserve">Actual Volume</t>
  </si>
  <si>
    <t xml:space="preserve">Forecast</t>
  </si>
  <si>
    <t xml:space="preserve">Error (A-F)</t>
  </si>
  <si>
    <t xml:space="preserve">Formula: F(t) = F(t-1) + α × (A(t-1) - F(t-1))</t>
  </si>
  <si>
    <t xml:space="preserve">In plain English:</t>
  </si>
  <si>
    <t xml:space="preserve">New Forecast = Old Forecast + α × (Actual - Old Forecast)</t>
  </si>
  <si>
    <t xml:space="preserve">WHAT ALPHA (α) DOES:</t>
  </si>
  <si>
    <t xml:space="preserve">• α close to 0 (e.g., 0.1): More smoothing, slower reaction</t>
  </si>
  <si>
    <t xml:space="preserve">• α close to 1 (e.g., 0.9): Less smoothing, faster reaction</t>
  </si>
  <si>
    <t xml:space="preserve">EXPERIMENT:</t>
  </si>
  <si>
    <t xml:space="preserve">1. Set α = 0.1 and note Day 15 forecast</t>
  </si>
  <si>
    <t xml:space="preserve">2. Set α = 0.9 and note Day 15 forecast</t>
  </si>
  <si>
    <t xml:space="preserve">3. Which responds faster to the upward trend?</t>
  </si>
  <si>
    <t xml:space="preserve">MEASURING FORECAST ERROR - Apple iPhone Sales Forecast Evaluation</t>
  </si>
  <si>
    <t xml:space="preserve">Scenario: You're evaluating how well your iPhone demand forecasts performed last quarter</t>
  </si>
  <si>
    <t xml:space="preserve">Month</t>
  </si>
  <si>
    <t xml:space="preserve">Actual</t>
  </si>
  <si>
    <t xml:space="preserve">Abs Error</t>
  </si>
  <si>
    <t xml:space="preserve">RSFE</t>
  </si>
  <si>
    <t xml:space="preserve">TS</t>
  </si>
  <si>
    <t xml:space="preserve">INTERPRETING THESE METRICS:</t>
  </si>
  <si>
    <t xml:space="preserve">Jan</t>
  </si>
  <si>
    <t xml:space="preserve">Feb</t>
  </si>
  <si>
    <t xml:space="preserve">MAD (Mean Absolute Deviation):</t>
  </si>
  <si>
    <t xml:space="preserve">Mar</t>
  </si>
  <si>
    <t xml:space="preserve">Average size of forecast errors (ignoring +/-)</t>
  </si>
  <si>
    <t xml:space="preserve">Apr</t>
  </si>
  <si>
    <t xml:space="preserve">Lower is better. Zero would be perfect.</t>
  </si>
  <si>
    <t xml:space="preserve">May</t>
  </si>
  <si>
    <t xml:space="preserve">Jun</t>
  </si>
  <si>
    <t xml:space="preserve">MAPE (Mean Absolute Percent Error):</t>
  </si>
  <si>
    <t xml:space="preserve">Error as a % of actual demand</t>
  </si>
  <si>
    <t xml:space="preserve">SUMMARY METRICS:</t>
  </si>
  <si>
    <t xml:space="preserve">Useful for comparing across products</t>
  </si>
  <si>
    <t xml:space="preserve">MAD:</t>
  </si>
  <si>
    <t xml:space="preserve">Average Demand:</t>
  </si>
  <si>
    <t xml:space="preserve">Tracking Signal:</t>
  </si>
  <si>
    <t xml:space="preserve">MAPE:</t>
  </si>
  <si>
    <t xml:space="preserve">Detects systematic bias in forecast</t>
  </si>
  <si>
    <t xml:space="preserve">Final RSFE:</t>
  </si>
  <si>
    <t xml:space="preserve">Should stay between -3 and +3 (some say ±6)</t>
  </si>
  <si>
    <t xml:space="preserve">Final Tracking Signal:</t>
  </si>
  <si>
    <t xml:space="preserve">• Positive TS → Under-forecasting (Actual &gt; Forecast)</t>
  </si>
  <si>
    <t xml:space="preserve">• Negative TS → Over-forecasting (Actual &lt; Forecast)</t>
  </si>
  <si>
    <t xml:space="preserve">Q: Is our forecast biased? Look at the TS pattern!</t>
  </si>
  <si>
    <t xml:space="preserve">CHASE STRATEGY - Target Seasonal Workforce Planning</t>
  </si>
  <si>
    <t xml:space="preserve">Scenario: Plan workforce for Target distribution center with seasonal demand</t>
  </si>
  <si>
    <t xml:space="preserve">COST PARAMETERS:</t>
  </si>
  <si>
    <t xml:space="preserve">CHASE STRATEGY:</t>
  </si>
  <si>
    <t xml:space="preserve">Hiring cost per worker:</t>
  </si>
  <si>
    <t xml:space="preserve">$</t>
  </si>
  <si>
    <t xml:space="preserve">Match production to demand by varying workforce</t>
  </si>
  <si>
    <t xml:space="preserve">Firing cost per worker:</t>
  </si>
  <si>
    <t xml:space="preserve">Regular wage per unit:</t>
  </si>
  <si>
    <t xml:space="preserve">PROS:</t>
  </si>
  <si>
    <t xml:space="preserve">Units per worker per month:</t>
  </si>
  <si>
    <t xml:space="preserve">units</t>
  </si>
  <si>
    <t xml:space="preserve">• Zero inventory holding cost</t>
  </si>
  <si>
    <t xml:space="preserve">• Production matches demand exactly</t>
  </si>
  <si>
    <t xml:space="preserve">Quarter</t>
  </si>
  <si>
    <t xml:space="preserve">Demand</t>
  </si>
  <si>
    <t xml:space="preserve">Workers Needed</t>
  </si>
  <si>
    <t xml:space="preserve">Hired</t>
  </si>
  <si>
    <t xml:space="preserve">Fired</t>
  </si>
  <si>
    <t xml:space="preserve">Starting Workers:</t>
  </si>
  <si>
    <t xml:space="preserve">CONS:</t>
  </si>
  <si>
    <t xml:space="preserve">Q1 (Jan-Mar)</t>
  </si>
  <si>
    <t xml:space="preserve">• High hiring/firing costs</t>
  </si>
  <si>
    <t xml:space="preserve">Q2 (Apr-Jun)</t>
  </si>
  <si>
    <t xml:space="preserve">• Workforce instability</t>
  </si>
  <si>
    <t xml:space="preserve">Q3 (Jul-Sep)</t>
  </si>
  <si>
    <t xml:space="preserve">• Training costs for new hires</t>
  </si>
  <si>
    <t xml:space="preserve">Q4 (Oct-Dec)</t>
  </si>
  <si>
    <t xml:space="preserve">WHEN TO USE:</t>
  </si>
  <si>
    <t xml:space="preserve">COST SUMMARY:</t>
  </si>
  <si>
    <t xml:space="preserve">• Easy-to-train workforce (retail, warehouses)</t>
  </si>
  <si>
    <t xml:space="preserve">Total Hiring Cost:</t>
  </si>
  <si>
    <t xml:space="preserve">• Large seasonal swings</t>
  </si>
  <si>
    <t xml:space="preserve">Total Firing Cost:</t>
  </si>
  <si>
    <t xml:space="preserve">• Low hiring/firing costs</t>
  </si>
  <si>
    <t xml:space="preserve">Total Production Cost:</t>
  </si>
  <si>
    <t xml:space="preserve">TOTAL COST:</t>
  </si>
  <si>
    <t xml:space="preserve">LEVEL STRATEGY - Toyota Steady Production</t>
  </si>
  <si>
    <t xml:space="preserve">Scenario: Toyota maintains constant workforce, uses inventory to buffer demand changes</t>
  </si>
  <si>
    <t xml:space="preserve">LEVEL STRATEGY:</t>
  </si>
  <si>
    <t xml:space="preserve">Keep workforce constant; use inventory as buffer</t>
  </si>
  <si>
    <t xml:space="preserve">Inventory holding cost/unit/qtr:</t>
  </si>
  <si>
    <t xml:space="preserve">Backorder cost per unit:</t>
  </si>
  <si>
    <t xml:space="preserve">Fixed workers:</t>
  </si>
  <si>
    <t xml:space="preserve">workers</t>
  </si>
  <si>
    <t xml:space="preserve">• Stable workforce (good for skilled workers)</t>
  </si>
  <si>
    <t xml:space="preserve">Units per worker per quarter:</t>
  </si>
  <si>
    <t xml:space="preserve">• No hiring/firing costs</t>
  </si>
  <si>
    <t xml:space="preserve">Production per Quarter:</t>
  </si>
  <si>
    <t xml:space="preserve">• Predictable production schedule</t>
  </si>
  <si>
    <t xml:space="preserve">Production</t>
  </si>
  <si>
    <t xml:space="preserve">Inventory</t>
  </si>
  <si>
    <t xml:space="preserve">Backorders</t>
  </si>
  <si>
    <t xml:space="preserve">Beginning Inventory:</t>
  </si>
  <si>
    <t xml:space="preserve">• High inventory holding costs</t>
  </si>
  <si>
    <t xml:space="preserve">• Risk of stockouts (backorder costs)</t>
  </si>
  <si>
    <t xml:space="preserve">• Capital tied up in inventory</t>
  </si>
  <si>
    <t xml:space="preserve">• Skilled, hard-to-replace workforce</t>
  </si>
  <si>
    <t xml:space="preserve">• Products can be stored</t>
  </si>
  <si>
    <t xml:space="preserve">• Relatively stable demand</t>
  </si>
  <si>
    <t xml:space="preserve">Total Inventory Cost:</t>
  </si>
  <si>
    <t xml:space="preserve">Total Backorder Cost:</t>
  </si>
  <si>
    <t xml:space="preserve">STRATEGY COMPARISON - Finding the Optimal Mix</t>
  </si>
  <si>
    <t xml:space="preserve">Scenario: Compare Chase vs. Level vs. Mixed approaches for the same demand</t>
  </si>
  <si>
    <t xml:space="preserve">COST COMPARISON SUMMARY:</t>
  </si>
  <si>
    <t xml:space="preserve">HOW TO THINK ABOUT STRATEGY SELECTION:</t>
  </si>
  <si>
    <t xml:space="preserve">Cost Category</t>
  </si>
  <si>
    <t xml:space="preserve">Chase Strategy</t>
  </si>
  <si>
    <t xml:space="preserve">Level Strategy</t>
  </si>
  <si>
    <t xml:space="preserve">Winner</t>
  </si>
  <si>
    <t xml:space="preserve">Hiring/Firing Costs</t>
  </si>
  <si>
    <t xml:space="preserve">1. Calculate costs for each pure strategy</t>
  </si>
  <si>
    <t xml:space="preserve">Inventory Costs</t>
  </si>
  <si>
    <t xml:space="preserve">2. Consider non-cost factors</t>
  </si>
  <si>
    <t xml:space="preserve">Backorder Costs</t>
  </si>
  <si>
    <t xml:space="preserve">3. Often, a MIXED strategy is optimal</t>
  </si>
  <si>
    <t xml:space="preserve">Production Costs</t>
  </si>
  <si>
    <t xml:space="preserve">TOTAL COST</t>
  </si>
  <si>
    <t xml:space="preserve">MIXED STRATEGY EXAMPLE:</t>
  </si>
  <si>
    <t xml:space="preserve">• Maintain core workforce (Level)</t>
  </si>
  <si>
    <t xml:space="preserve">• Use overtime for moderate peaks</t>
  </si>
  <si>
    <t xml:space="preserve">DECISION FACTORS BEYOND COST:</t>
  </si>
  <si>
    <t xml:space="preserve">• Hire temps for extreme peaks (Chase)</t>
  </si>
  <si>
    <t xml:space="preserve">• Workforce skill level - high skill favors Level</t>
  </si>
  <si>
    <t xml:space="preserve">• Build some inventory before peak season</t>
  </si>
  <si>
    <t xml:space="preserve">• Product shelf life - perishable goods can't use Level</t>
  </si>
  <si>
    <t xml:space="preserve">• Union contracts may prevent layoffs</t>
  </si>
  <si>
    <t xml:space="preserve">• Company culture and employee relations</t>
  </si>
  <si>
    <t xml:space="preserve">Go back to Chase and Level sheets.</t>
  </si>
  <si>
    <t xml:space="preserve">• Demand predictability</t>
  </si>
  <si>
    <t xml:space="preserve">Change the cost parameters.</t>
  </si>
  <si>
    <t xml:space="preserve">• Storage capacity limitations</t>
  </si>
  <si>
    <t xml:space="preserve">Watch how the winner changes!</t>
  </si>
  <si>
    <t xml:space="preserve">YOUR TURN: S&amp;OP Practice Problem</t>
  </si>
  <si>
    <t xml:space="preserve">Complete this exercise to test your understanding</t>
  </si>
  <si>
    <t xml:space="preserve">SCENARIO:</t>
  </si>
  <si>
    <t xml:space="preserve">INSTRUCTIONS:</t>
  </si>
  <si>
    <t xml:space="preserve">You are the operations manager at a craft brewery. Plan production for the next 4 quarters.</t>
  </si>
  <si>
    <t xml:space="preserve">The brewery has seasonal demand - summer is peak season.</t>
  </si>
  <si>
    <t xml:space="preserve">1. Decide: Chase or Level strategy?</t>
  </si>
  <si>
    <t xml:space="preserve">GIVEN INFORMATION:</t>
  </si>
  <si>
    <t xml:space="preserve">2. For CHASE: Calculate workers needed</t>
  </si>
  <si>
    <t xml:space="preserve">Hiring cost per brewer:</t>
  </si>
  <si>
    <t xml:space="preserve">   each quarter to exactly meet demand</t>
  </si>
  <si>
    <t xml:space="preserve">Firing cost per brewer:</t>
  </si>
  <si>
    <t xml:space="preserve">   (Workers = Demand / Barrels per worker)</t>
  </si>
  <si>
    <t xml:space="preserve">Inventory holding cost/barrel/qtr:</t>
  </si>
  <si>
    <t xml:space="preserve">Backorder cost per barrel:</t>
  </si>
  <si>
    <t xml:space="preserve">3. For LEVEL: Keep workers constant</t>
  </si>
  <si>
    <t xml:space="preserve">Production cost per barrel:</t>
  </si>
  <si>
    <t xml:space="preserve">   and track inventory changes</t>
  </si>
  <si>
    <t xml:space="preserve">Barrels per brewer per quarter:</t>
  </si>
  <si>
    <t xml:space="preserve">Current workforce:</t>
  </si>
  <si>
    <t xml:space="preserve">4. Calculate all costs</t>
  </si>
  <si>
    <t xml:space="preserve">Beginning inventory:</t>
  </si>
  <si>
    <t xml:space="preserve">5. Which strategy is cheaper?</t>
  </si>
  <si>
    <t xml:space="preserve">DEMAND FORECAST (barrels):</t>
  </si>
  <si>
    <t xml:space="preserve">HINTS:</t>
  </si>
  <si>
    <t xml:space="preserve">Q1</t>
  </si>
  <si>
    <t xml:space="preserve">• For Level: Try 12 workers</t>
  </si>
  <si>
    <t xml:space="preserve">Q2</t>
  </si>
  <si>
    <t xml:space="preserve">  (12 × 500 = 6,000 barrels/qtr)</t>
  </si>
  <si>
    <t xml:space="preserve">Q3</t>
  </si>
  <si>
    <t xml:space="preserve">Q4</t>
  </si>
  <si>
    <t xml:space="preserve">• Compare total costs of both</t>
  </si>
  <si>
    <t xml:space="preserve">  approaches to find the winner</t>
  </si>
  <si>
    <t xml:space="preserve">YOUR ANALYSIS (fill in the yellow cells):</t>
  </si>
  <si>
    <t xml:space="preserve">Workers</t>
  </si>
  <si>
    <t xml:space="preserve">End Inventory</t>
  </si>
  <si>
    <t xml:space="preserve">COST CALCULATION:</t>
  </si>
  <si>
    <t xml:space="preserve">GRAND TOTAL:</t>
  </si>
  <si>
    <t xml:space="preserve">YOUR TURN: Forecasting Practice Problem</t>
  </si>
  <si>
    <t xml:space="preserve">Complete both forecasting methods and compare their accuracy</t>
  </si>
  <si>
    <t xml:space="preserve">You manage inventory for Best Buy. Forecast weekly TV sales.</t>
  </si>
  <si>
    <t xml:space="preserve">PART 1: Calculate Forecasts</t>
  </si>
  <si>
    <t xml:space="preserve">3-Week SMA</t>
  </si>
  <si>
    <t xml:space="preserve">Exp Smooth (α=0.3)</t>
  </si>
  <si>
    <t xml:space="preserve">Your Forecast</t>
  </si>
  <si>
    <t xml:space="preserve">3-Week SMA (starting Week 4):</t>
  </si>
  <si>
    <t xml:space="preserve">F(4) = (125 + 132 + 128) / 3 = ?</t>
  </si>
  <si>
    <t xml:space="preserve">Exponential Smoothing (α = 0.3):</t>
  </si>
  <si>
    <t xml:space="preserve">Use Week 1 actual as initial forecast</t>
  </si>
  <si>
    <t xml:space="preserve">F(2) = F(1) + 0.3×(A(1) - F(1))</t>
  </si>
  <si>
    <t xml:space="preserve">     = 125 + 0.3×(125 - 125) = ?</t>
  </si>
  <si>
    <t xml:space="preserve">PART 2: Calculate Errors</t>
  </si>
  <si>
    <t xml:space="preserve">MAD = Σ|Actual - Forecast| / n</t>
  </si>
  <si>
    <t xml:space="preserve">ERROR ANALYSIS (Weeks 4-9):</t>
  </si>
  <si>
    <t xml:space="preserve">MAPE = MAD / Average Demand</t>
  </si>
  <si>
    <t xml:space="preserve">Metric</t>
  </si>
  <si>
    <t xml:space="preserve">Exp Smoothing</t>
  </si>
  <si>
    <t xml:space="preserve">Better Method</t>
  </si>
  <si>
    <t xml:space="preserve">MAD</t>
  </si>
  <si>
    <t xml:space="preserve">PART 3: Make a Recommendation</t>
  </si>
  <si>
    <t xml:space="preserve">MAPE</t>
  </si>
  <si>
    <t xml:space="preserve">Which method is more accurate?</t>
  </si>
  <si>
    <t xml:space="preserve">Which would you recommend and why?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</si>
</sst>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0.0"/>
    <numFmt numFmtId="166" formatCode="General"/>
    <numFmt numFmtId="167" formatCode="0.00"/>
    <numFmt numFmtId="168" formatCode="0.00%"/>
    <numFmt numFmtId="169" formatCode="\$#,##0"/>
  </numFmts>
  <fonts count="18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1F4E79"/>
      <name val="Cambria"/>
      <family val="0"/>
      <charset val="1"/>
    </font>
    <font>
      <b val="true"/>
      <sz val="12"/>
      <color rgb="FF2E75B6"/>
      <name val="Cambria"/>
      <family val="0"/>
      <charset val="1"/>
    </font>
    <font>
      <b val="true"/>
      <sz val="12"/>
      <name val="Cambria"/>
      <family val="0"/>
      <charset val="1"/>
    </font>
    <font>
      <b val="true"/>
      <sz val="11"/>
      <name val="Cambria"/>
      <family val="0"/>
      <charset val="1"/>
    </font>
    <font>
      <b val="true"/>
      <sz val="11"/>
      <color rgb="FF1F4E79"/>
      <name val="Cambria"/>
      <family val="0"/>
      <charset val="1"/>
    </font>
    <font>
      <b val="true"/>
      <i val="true"/>
      <sz val="11"/>
      <name val="Cambria"/>
      <family val="0"/>
      <charset val="1"/>
    </font>
    <font>
      <i val="true"/>
      <sz val="11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b val="true"/>
      <sz val="11"/>
      <color rgb="FF0000FF"/>
      <name val="Cambria"/>
      <family val="0"/>
      <charset val="1"/>
    </font>
    <font>
      <i val="true"/>
      <sz val="11"/>
      <color rgb="FF666666"/>
      <name val="Cambria"/>
      <family val="0"/>
      <charset val="1"/>
    </font>
    <font>
      <b val="true"/>
      <sz val="12"/>
      <color rgb="FFC00000"/>
      <name val="Cambria"/>
      <family val="0"/>
      <charset val="1"/>
    </font>
    <font>
      <b val="true"/>
      <sz val="11"/>
      <color rgb="FFC00000"/>
      <name val="Cambria"/>
      <family val="0"/>
      <charset val="1"/>
    </font>
    <font>
      <b val="true"/>
      <sz val="11"/>
      <color rgb="FF006600"/>
      <name val="Cambria"/>
      <family val="0"/>
      <charset val="1"/>
    </font>
    <font>
      <b val="true"/>
      <sz val="11"/>
      <color rgb="FF990000"/>
      <name val="Cambria"/>
      <family val="0"/>
      <charset val="1"/>
    </font>
  </fonts>
  <fills count="7">
    <fill>
      <patternFill patternType="none"/>
    </fill>
    <fill>
      <patternFill patternType="gray125"/>
    </fill>
    <fill>
      <patternFill patternType="solid">
        <fgColor rgb="FF1F4E79"/>
        <bgColor rgb="FF003366"/>
      </patternFill>
    </fill>
    <fill>
      <patternFill patternType="solid">
        <fgColor rgb="FFDAEEF3"/>
        <bgColor rgb="FFE2EFDA"/>
      </patternFill>
    </fill>
    <fill>
      <patternFill patternType="solid">
        <fgColor rgb="FFE2EFDA"/>
        <bgColor rgb="FFDAEEF3"/>
      </patternFill>
    </fill>
    <fill>
      <patternFill patternType="solid">
        <fgColor rgb="FFFFF2CC"/>
        <bgColor rgb="FFE2EFDA"/>
      </patternFill>
    </fill>
    <fill>
      <patternFill patternType="solid">
        <fgColor rgb="FFFFFF00"/>
        <bgColor rgb="FFFFFF0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2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4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5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4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0" fillId="4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5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5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9" fontId="0" fillId="4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7" fillId="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6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C00000"/>
      <rgbColor rgb="FF00FF00"/>
      <rgbColor rgb="FF0000FF"/>
      <rgbColor rgb="FFFFFF00"/>
      <rgbColor rgb="FFFF00FF"/>
      <rgbColor rgb="FF00FFFF"/>
      <rgbColor rgb="FF990000"/>
      <rgbColor rgb="FF0066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DAEEF3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E2EFDA"/>
      <rgbColor rgb="FFFFFF99"/>
      <rgbColor rgb="FF99CCFF"/>
      <rgbColor rgb="FFFF99CC"/>
      <rgbColor rgb="FFCC99FF"/>
      <rgbColor rgb="FFFFCC99"/>
      <rgbColor rgb="FF2E75B6"/>
      <rgbColor rgb="FF33CCCC"/>
      <rgbColor rgb="FF99CC00"/>
      <rgbColor rgb="FFFFCC00"/>
      <rgbColor rgb="FFFF9900"/>
      <rgbColor rgb="FFFF6600"/>
      <rgbColor rgb="FF666666"/>
      <rgbColor rgb="FF969696"/>
      <rgbColor rgb="FF003366"/>
      <rgbColor rgb="FF339966"/>
      <rgbColor rgb="FF003300"/>
      <rgbColor rgb="FF333300"/>
      <rgbColor rgb="FF993300"/>
      <rgbColor rgb="FF993366"/>
      <rgbColor rgb="FF1F4E7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worksheet" Target="worksheets/sheet8.xml"/><Relationship Id="rId11" Type="http://schemas.openxmlformats.org/officeDocument/2006/relationships/worksheet" Target="worksheets/sheet9.xml"/><Relationship Id="rId12" Type="http://schemas.openxmlformats.org/officeDocument/2006/relationships/worksheet" Target="worksheets/sheet10.xml"/><Relationship Id="rId13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3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80"/>
  </cols>
  <sheetData>
    <row r="1" customFormat="false" ht="17.35" hidden="false" customHeight="false" outlineLevel="0" collapsed="false">
      <c r="A1" s="1" t="s">
        <v>0</v>
      </c>
    </row>
    <row r="2" customFormat="false" ht="15" hidden="false" customHeight="false" outlineLevel="0" collapsed="false">
      <c r="A2" s="2" t="s">
        <v>1</v>
      </c>
    </row>
    <row r="4" customFormat="false" ht="15" hidden="false" customHeight="false" outlineLevel="0" collapsed="false">
      <c r="A4" s="3" t="s">
        <v>2</v>
      </c>
    </row>
    <row r="6" customFormat="false" ht="15" hidden="false" customHeight="false" outlineLevel="0" collapsed="false">
      <c r="A6" s="0" t="s">
        <v>3</v>
      </c>
    </row>
    <row r="7" customFormat="false" ht="15" hidden="false" customHeight="false" outlineLevel="0" collapsed="false">
      <c r="A7" s="0" t="s">
        <v>4</v>
      </c>
    </row>
    <row r="9" customFormat="false" ht="15" hidden="false" customHeight="false" outlineLevel="0" collapsed="false">
      <c r="A9" s="4" t="s">
        <v>5</v>
      </c>
    </row>
    <row r="10" customFormat="false" ht="15" hidden="false" customHeight="false" outlineLevel="0" collapsed="false">
      <c r="A10" s="0" t="s">
        <v>6</v>
      </c>
    </row>
    <row r="11" customFormat="false" ht="15" hidden="false" customHeight="false" outlineLevel="0" collapsed="false">
      <c r="A11" s="0" t="s">
        <v>7</v>
      </c>
    </row>
    <row r="12" customFormat="false" ht="15" hidden="false" customHeight="false" outlineLevel="0" collapsed="false">
      <c r="A12" s="0" t="s">
        <v>8</v>
      </c>
    </row>
    <row r="14" customFormat="false" ht="15" hidden="false" customHeight="false" outlineLevel="0" collapsed="false">
      <c r="A14" s="4" t="s">
        <v>9</v>
      </c>
    </row>
    <row r="16" customFormat="false" ht="15" hidden="false" customHeight="false" outlineLevel="0" collapsed="false">
      <c r="A16" s="5" t="s">
        <v>10</v>
      </c>
    </row>
    <row r="17" customFormat="false" ht="15" hidden="false" customHeight="false" outlineLevel="0" collapsed="false">
      <c r="A17" s="0" t="s">
        <v>11</v>
      </c>
    </row>
    <row r="18" customFormat="false" ht="15" hidden="false" customHeight="false" outlineLevel="0" collapsed="false">
      <c r="A18" s="0" t="s">
        <v>12</v>
      </c>
    </row>
    <row r="19" customFormat="false" ht="15" hidden="false" customHeight="false" outlineLevel="0" collapsed="false">
      <c r="A19" s="0" t="s">
        <v>13</v>
      </c>
    </row>
    <row r="20" customFormat="false" ht="15" hidden="false" customHeight="false" outlineLevel="0" collapsed="false">
      <c r="A20" s="0" t="s">
        <v>14</v>
      </c>
    </row>
    <row r="21" customFormat="false" ht="15" hidden="false" customHeight="false" outlineLevel="0" collapsed="false">
      <c r="A21" s="0" t="s">
        <v>15</v>
      </c>
    </row>
    <row r="23" customFormat="false" ht="15" hidden="false" customHeight="false" outlineLevel="0" collapsed="false">
      <c r="A23" s="5" t="s">
        <v>16</v>
      </c>
    </row>
    <row r="24" customFormat="false" ht="15" hidden="false" customHeight="false" outlineLevel="0" collapsed="false">
      <c r="A24" s="0" t="s">
        <v>17</v>
      </c>
    </row>
    <row r="25" customFormat="false" ht="15" hidden="false" customHeight="false" outlineLevel="0" collapsed="false">
      <c r="A25" s="0" t="s">
        <v>18</v>
      </c>
    </row>
    <row r="26" customFormat="false" ht="15" hidden="false" customHeight="false" outlineLevel="0" collapsed="false">
      <c r="A26" s="0" t="s">
        <v>19</v>
      </c>
    </row>
    <row r="27" customFormat="false" ht="15" hidden="false" customHeight="false" outlineLevel="0" collapsed="false">
      <c r="A27" s="0" t="s">
        <v>20</v>
      </c>
    </row>
    <row r="29" customFormat="false" ht="15" hidden="false" customHeight="false" outlineLevel="0" collapsed="false">
      <c r="A29" s="6" t="s">
        <v>21</v>
      </c>
    </row>
    <row r="30" customFormat="false" ht="15" hidden="false" customHeight="false" outlineLevel="0" collapsed="false">
      <c r="A30" s="0" t="s">
        <v>22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G1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12"/>
    <col collapsed="false" customWidth="true" hidden="false" outlineLevel="0" max="3" min="3" style="0" width="18"/>
    <col collapsed="false" customWidth="true" hidden="false" outlineLevel="0" max="4" min="4" style="0" width="20"/>
    <col collapsed="false" customWidth="true" hidden="false" outlineLevel="0" max="5" min="5" style="0" width="18"/>
    <col collapsed="false" customWidth="true" hidden="false" outlineLevel="0" max="6" min="6" style="0" width="5"/>
    <col collapsed="false" customWidth="true" hidden="false" outlineLevel="0" max="7" min="7" style="0" width="40"/>
  </cols>
  <sheetData>
    <row r="1" customFormat="false" ht="17.35" hidden="false" customHeight="false" outlineLevel="0" collapsed="false">
      <c r="B1" s="1" t="s">
        <v>23</v>
      </c>
    </row>
    <row r="2" customFormat="false" ht="15" hidden="false" customHeight="false" outlineLevel="0" collapsed="false">
      <c r="B2" s="7" t="s">
        <v>24</v>
      </c>
    </row>
    <row r="4" customFormat="false" ht="15" hidden="false" customHeight="false" outlineLevel="0" collapsed="false">
      <c r="B4" s="8" t="s">
        <v>25</v>
      </c>
      <c r="C4" s="8" t="s">
        <v>26</v>
      </c>
      <c r="D4" s="8" t="s">
        <v>27</v>
      </c>
      <c r="E4" s="8" t="s">
        <v>28</v>
      </c>
      <c r="G4" s="4" t="s">
        <v>29</v>
      </c>
    </row>
    <row r="5" customFormat="false" ht="15" hidden="false" customHeight="false" outlineLevel="0" collapsed="false">
      <c r="B5" s="9" t="n">
        <v>1</v>
      </c>
      <c r="C5" s="10" t="n">
        <v>485</v>
      </c>
      <c r="D5" s="9"/>
      <c r="E5" s="9"/>
      <c r="G5" s="11" t="s">
        <v>30</v>
      </c>
    </row>
    <row r="6" customFormat="false" ht="15" hidden="false" customHeight="false" outlineLevel="0" collapsed="false">
      <c r="B6" s="9" t="n">
        <v>2</v>
      </c>
      <c r="C6" s="10" t="n">
        <v>512</v>
      </c>
      <c r="D6" s="9"/>
      <c r="E6" s="9"/>
    </row>
    <row r="7" customFormat="false" ht="15" hidden="false" customHeight="false" outlineLevel="0" collapsed="false">
      <c r="B7" s="9" t="n">
        <v>3</v>
      </c>
      <c r="C7" s="10" t="n">
        <v>498</v>
      </c>
      <c r="D7" s="9"/>
      <c r="E7" s="9"/>
      <c r="G7" s="11" t="s">
        <v>31</v>
      </c>
    </row>
    <row r="8" customFormat="false" ht="15" hidden="false" customHeight="false" outlineLevel="0" collapsed="false">
      <c r="B8" s="9" t="n">
        <v>4</v>
      </c>
      <c r="C8" s="10" t="n">
        <v>520</v>
      </c>
      <c r="D8" s="12" t="n">
        <f aca="false">AVERAGE(C5:C7)</f>
        <v>498.333333333333</v>
      </c>
      <c r="E8" s="12" t="n">
        <f aca="false">C8-D8</f>
        <v>21.6666666666667</v>
      </c>
      <c r="G8" s="11" t="s">
        <v>32</v>
      </c>
    </row>
    <row r="9" customFormat="false" ht="15" hidden="false" customHeight="false" outlineLevel="0" collapsed="false">
      <c r="B9" s="9" t="n">
        <v>5</v>
      </c>
      <c r="C9" s="10" t="n">
        <v>535</v>
      </c>
      <c r="D9" s="12" t="n">
        <f aca="false">AVERAGE(C6:C8)</f>
        <v>510</v>
      </c>
      <c r="E9" s="12" t="n">
        <f aca="false">C9-D9</f>
        <v>25</v>
      </c>
      <c r="G9" s="11" t="s">
        <v>33</v>
      </c>
    </row>
    <row r="10" customFormat="false" ht="15" hidden="false" customHeight="false" outlineLevel="0" collapsed="false">
      <c r="B10" s="9" t="n">
        <v>6</v>
      </c>
      <c r="C10" s="10" t="n">
        <v>490</v>
      </c>
      <c r="D10" s="12" t="n">
        <f aca="false">AVERAGE(C7:C9)</f>
        <v>517.666666666667</v>
      </c>
      <c r="E10" s="12" t="n">
        <f aca="false">C10-D10</f>
        <v>-27.6666666666666</v>
      </c>
    </row>
    <row r="11" customFormat="false" ht="15" hidden="false" customHeight="false" outlineLevel="0" collapsed="false">
      <c r="B11" s="9" t="n">
        <v>7</v>
      </c>
      <c r="C11" s="10" t="n">
        <v>478</v>
      </c>
      <c r="D11" s="12" t="n">
        <f aca="false">AVERAGE(C8:C10)</f>
        <v>515</v>
      </c>
      <c r="E11" s="12" t="n">
        <f aca="false">C11-D11</f>
        <v>-37</v>
      </c>
      <c r="G11" s="4" t="s">
        <v>34</v>
      </c>
    </row>
    <row r="12" customFormat="false" ht="15" hidden="false" customHeight="false" outlineLevel="0" collapsed="false">
      <c r="B12" s="9" t="n">
        <v>8</v>
      </c>
      <c r="C12" s="10" t="n">
        <v>525</v>
      </c>
      <c r="D12" s="12" t="n">
        <f aca="false">AVERAGE(C9:C11)</f>
        <v>501</v>
      </c>
      <c r="E12" s="12" t="n">
        <f aca="false">C12-D12</f>
        <v>24</v>
      </c>
      <c r="G12" s="11" t="s">
        <v>35</v>
      </c>
    </row>
    <row r="13" customFormat="false" ht="15" hidden="false" customHeight="false" outlineLevel="0" collapsed="false">
      <c r="B13" s="9" t="n">
        <v>9</v>
      </c>
      <c r="C13" s="10" t="n">
        <v>540</v>
      </c>
      <c r="D13" s="12" t="n">
        <f aca="false">AVERAGE(C10:C12)</f>
        <v>497.666666666667</v>
      </c>
      <c r="E13" s="12" t="n">
        <f aca="false">C13-D13</f>
        <v>42.3333333333333</v>
      </c>
      <c r="G13" s="11" t="s">
        <v>36</v>
      </c>
    </row>
    <row r="14" customFormat="false" ht="15" hidden="false" customHeight="false" outlineLevel="0" collapsed="false">
      <c r="B14" s="9" t="n">
        <v>10</v>
      </c>
      <c r="C14" s="10" t="n">
        <v>515</v>
      </c>
      <c r="D14" s="12" t="n">
        <f aca="false">AVERAGE(C11:C13)</f>
        <v>514.333333333333</v>
      </c>
      <c r="E14" s="12" t="n">
        <f aca="false">C14-D14</f>
        <v>0.666666666666629</v>
      </c>
    </row>
    <row r="15" customFormat="false" ht="15" hidden="false" customHeight="false" outlineLevel="0" collapsed="false">
      <c r="B15" s="9" t="n">
        <v>11</v>
      </c>
      <c r="C15" s="10" t="n">
        <v>530</v>
      </c>
      <c r="D15" s="12" t="n">
        <f aca="false">AVERAGE(C12:C14)</f>
        <v>526.666666666667</v>
      </c>
      <c r="E15" s="12" t="n">
        <f aca="false">C15-D15</f>
        <v>3.33333333333337</v>
      </c>
      <c r="G15" s="13" t="s">
        <v>37</v>
      </c>
    </row>
    <row r="16" customFormat="false" ht="15" hidden="false" customHeight="false" outlineLevel="0" collapsed="false">
      <c r="B16" s="9" t="n">
        <v>12</v>
      </c>
      <c r="C16" s="10" t="n">
        <v>545</v>
      </c>
      <c r="D16" s="12" t="n">
        <f aca="false">AVERAGE(C13:C15)</f>
        <v>528.333333333333</v>
      </c>
      <c r="E16" s="12" t="n">
        <f aca="false">C16-D16</f>
        <v>16.6666666666666</v>
      </c>
      <c r="G16" s="11" t="s">
        <v>38</v>
      </c>
    </row>
    <row r="17" customFormat="false" ht="15" hidden="false" customHeight="false" outlineLevel="0" collapsed="false">
      <c r="B17" s="9" t="n">
        <v>13</v>
      </c>
      <c r="C17" s="10" t="n">
        <v>520</v>
      </c>
      <c r="D17" s="12" t="n">
        <f aca="false">AVERAGE(C14:C16)</f>
        <v>530</v>
      </c>
      <c r="E17" s="12" t="n">
        <f aca="false">C17-D17</f>
        <v>-10</v>
      </c>
    </row>
    <row r="18" customFormat="false" ht="15" hidden="false" customHeight="false" outlineLevel="0" collapsed="false">
      <c r="B18" s="9" t="n">
        <v>14</v>
      </c>
      <c r="C18" s="10" t="n">
        <v>510</v>
      </c>
      <c r="D18" s="12" t="n">
        <f aca="false">AVERAGE(C15:C17)</f>
        <v>531.666666666667</v>
      </c>
      <c r="E18" s="12" t="n">
        <f aca="false">C18-D18</f>
        <v>-21.6666666666666</v>
      </c>
    </row>
    <row r="19" customFormat="false" ht="15" hidden="false" customHeight="false" outlineLevel="0" collapsed="false">
      <c r="B19" s="9" t="n">
        <v>15</v>
      </c>
      <c r="C19" s="9"/>
      <c r="D19" s="14" t="n">
        <f aca="false">AVERAGE(C16:C18)</f>
        <v>525</v>
      </c>
      <c r="E19" s="9"/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J2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12"/>
    <col collapsed="false" customWidth="true" hidden="false" outlineLevel="0" max="3" min="3" style="0" width="18"/>
    <col collapsed="false" customWidth="true" hidden="false" outlineLevel="0" max="6" min="4" style="0" width="12"/>
    <col collapsed="false" customWidth="true" hidden="false" outlineLevel="0" max="7" min="7" style="0" width="20"/>
    <col collapsed="false" customWidth="true" hidden="false" outlineLevel="0" max="8" min="8" style="0" width="18"/>
    <col collapsed="false" customWidth="true" hidden="false" outlineLevel="0" max="9" min="9" style="0" width="5"/>
    <col collapsed="false" customWidth="true" hidden="false" outlineLevel="0" max="10" min="10" style="0" width="40"/>
  </cols>
  <sheetData>
    <row r="1" customFormat="false" ht="17.35" hidden="false" customHeight="false" outlineLevel="0" collapsed="false">
      <c r="B1" s="1" t="s">
        <v>39</v>
      </c>
    </row>
    <row r="2" customFormat="false" ht="15" hidden="false" customHeight="false" outlineLevel="0" collapsed="false">
      <c r="B2" s="7" t="s">
        <v>40</v>
      </c>
    </row>
    <row r="4" customFormat="false" ht="15" hidden="false" customHeight="false" outlineLevel="0" collapsed="false">
      <c r="B4" s="4" t="s">
        <v>41</v>
      </c>
      <c r="J4" s="4" t="s">
        <v>29</v>
      </c>
    </row>
    <row r="5" customFormat="false" ht="15" hidden="false" customHeight="false" outlineLevel="0" collapsed="false">
      <c r="B5" s="0" t="s">
        <v>42</v>
      </c>
      <c r="C5" s="10" t="n">
        <v>0.5</v>
      </c>
      <c r="J5" s="11" t="s">
        <v>43</v>
      </c>
    </row>
    <row r="6" customFormat="false" ht="15" hidden="false" customHeight="false" outlineLevel="0" collapsed="false">
      <c r="B6" s="0" t="s">
        <v>44</v>
      </c>
      <c r="C6" s="10" t="n">
        <v>0.3</v>
      </c>
    </row>
    <row r="7" customFormat="false" ht="15" hidden="false" customHeight="false" outlineLevel="0" collapsed="false">
      <c r="B7" s="0" t="s">
        <v>45</v>
      </c>
      <c r="C7" s="10" t="n">
        <v>0.2</v>
      </c>
      <c r="J7" s="11" t="s">
        <v>46</v>
      </c>
    </row>
    <row r="8" customFormat="false" ht="15" hidden="false" customHeight="false" outlineLevel="0" collapsed="false">
      <c r="B8" s="0" t="s">
        <v>47</v>
      </c>
      <c r="C8" s="15" t="n">
        <f aca="false">SUM(C5:C7)</f>
        <v>1</v>
      </c>
      <c r="J8" s="11" t="s">
        <v>48</v>
      </c>
    </row>
    <row r="10" customFormat="false" ht="15" hidden="false" customHeight="false" outlineLevel="0" collapsed="false">
      <c r="B10" s="8" t="s">
        <v>49</v>
      </c>
      <c r="C10" s="8" t="s">
        <v>50</v>
      </c>
      <c r="D10" s="8" t="s">
        <v>51</v>
      </c>
      <c r="E10" s="8" t="s">
        <v>52</v>
      </c>
      <c r="F10" s="8" t="s">
        <v>53</v>
      </c>
      <c r="G10" s="8" t="s">
        <v>54</v>
      </c>
      <c r="H10" s="8" t="s">
        <v>55</v>
      </c>
      <c r="J10" s="13" t="s">
        <v>56</v>
      </c>
    </row>
    <row r="11" customFormat="false" ht="15" hidden="false" customHeight="false" outlineLevel="0" collapsed="false">
      <c r="B11" s="9" t="n">
        <v>1</v>
      </c>
      <c r="C11" s="10" t="n">
        <v>2450</v>
      </c>
      <c r="H11" s="9"/>
      <c r="J11" s="11" t="s">
        <v>57</v>
      </c>
    </row>
    <row r="12" customFormat="false" ht="15" hidden="false" customHeight="false" outlineLevel="0" collapsed="false">
      <c r="B12" s="9" t="n">
        <v>2</v>
      </c>
      <c r="C12" s="10" t="n">
        <v>2680</v>
      </c>
      <c r="H12" s="9"/>
      <c r="J12" s="11" t="s">
        <v>58</v>
      </c>
    </row>
    <row r="13" customFormat="false" ht="15" hidden="false" customHeight="false" outlineLevel="0" collapsed="false">
      <c r="B13" s="9" t="n">
        <v>3</v>
      </c>
      <c r="C13" s="10" t="n">
        <v>2520</v>
      </c>
      <c r="H13" s="9"/>
    </row>
    <row r="14" customFormat="false" ht="15" hidden="false" customHeight="false" outlineLevel="0" collapsed="false">
      <c r="B14" s="9" t="n">
        <v>4</v>
      </c>
      <c r="C14" s="10" t="n">
        <v>2790</v>
      </c>
      <c r="D14" s="12" t="n">
        <f aca="false">C13*$C$5</f>
        <v>1260</v>
      </c>
      <c r="E14" s="12" t="n">
        <f aca="false">C12*$C$6</f>
        <v>804</v>
      </c>
      <c r="F14" s="12" t="n">
        <f aca="false">C11*$C$7</f>
        <v>490</v>
      </c>
      <c r="G14" s="12" t="n">
        <f aca="false">D14+E14+F14</f>
        <v>2554</v>
      </c>
      <c r="H14" s="12" t="n">
        <f aca="false">C14-G14</f>
        <v>236</v>
      </c>
    </row>
    <row r="15" customFormat="false" ht="15" hidden="false" customHeight="false" outlineLevel="0" collapsed="false">
      <c r="B15" s="9" t="n">
        <v>5</v>
      </c>
      <c r="C15" s="10" t="n">
        <v>2650</v>
      </c>
      <c r="D15" s="12" t="n">
        <f aca="false">C14*$C$5</f>
        <v>1395</v>
      </c>
      <c r="E15" s="12" t="n">
        <f aca="false">C13*$C$6</f>
        <v>756</v>
      </c>
      <c r="F15" s="12" t="n">
        <f aca="false">C12*$C$7</f>
        <v>536</v>
      </c>
      <c r="G15" s="12" t="n">
        <f aca="false">D15+E15+F15</f>
        <v>2687</v>
      </c>
      <c r="H15" s="12" t="n">
        <f aca="false">C15-G15</f>
        <v>-37</v>
      </c>
    </row>
    <row r="16" customFormat="false" ht="15" hidden="false" customHeight="false" outlineLevel="0" collapsed="false">
      <c r="B16" s="9" t="n">
        <v>6</v>
      </c>
      <c r="C16" s="10" t="n">
        <v>2880</v>
      </c>
      <c r="D16" s="12" t="n">
        <f aca="false">C15*$C$5</f>
        <v>1325</v>
      </c>
      <c r="E16" s="12" t="n">
        <f aca="false">C14*$C$6</f>
        <v>837</v>
      </c>
      <c r="F16" s="12" t="n">
        <f aca="false">C13*$C$7</f>
        <v>504</v>
      </c>
      <c r="G16" s="12" t="n">
        <f aca="false">D16+E16+F16</f>
        <v>2666</v>
      </c>
      <c r="H16" s="12" t="n">
        <f aca="false">C16-G16</f>
        <v>214</v>
      </c>
    </row>
    <row r="17" customFormat="false" ht="15" hidden="false" customHeight="false" outlineLevel="0" collapsed="false">
      <c r="B17" s="9" t="n">
        <v>7</v>
      </c>
      <c r="C17" s="10" t="n">
        <v>2750</v>
      </c>
      <c r="D17" s="12" t="n">
        <f aca="false">C16*$C$5</f>
        <v>1440</v>
      </c>
      <c r="E17" s="12" t="n">
        <f aca="false">C15*$C$6</f>
        <v>795</v>
      </c>
      <c r="F17" s="12" t="n">
        <f aca="false">C14*$C$7</f>
        <v>558</v>
      </c>
      <c r="G17" s="12" t="n">
        <f aca="false">D17+E17+F17</f>
        <v>2793</v>
      </c>
      <c r="H17" s="12" t="n">
        <f aca="false">C17-G17</f>
        <v>-43</v>
      </c>
    </row>
    <row r="18" customFormat="false" ht="15" hidden="false" customHeight="false" outlineLevel="0" collapsed="false">
      <c r="B18" s="9" t="n">
        <v>8</v>
      </c>
      <c r="C18" s="10" t="n">
        <v>2920</v>
      </c>
      <c r="D18" s="12" t="n">
        <f aca="false">C17*$C$5</f>
        <v>1375</v>
      </c>
      <c r="E18" s="12" t="n">
        <f aca="false">C16*$C$6</f>
        <v>864</v>
      </c>
      <c r="F18" s="12" t="n">
        <f aca="false">C15*$C$7</f>
        <v>530</v>
      </c>
      <c r="G18" s="12" t="n">
        <f aca="false">D18+E18+F18</f>
        <v>2769</v>
      </c>
      <c r="H18" s="12" t="n">
        <f aca="false">C18-G18</f>
        <v>151</v>
      </c>
    </row>
    <row r="19" customFormat="false" ht="15" hidden="false" customHeight="false" outlineLevel="0" collapsed="false">
      <c r="B19" s="9" t="n">
        <v>9</v>
      </c>
      <c r="C19" s="10" t="n">
        <v>2840</v>
      </c>
      <c r="D19" s="12" t="n">
        <f aca="false">C18*$C$5</f>
        <v>1460</v>
      </c>
      <c r="E19" s="12" t="n">
        <f aca="false">C17*$C$6</f>
        <v>825</v>
      </c>
      <c r="F19" s="12" t="n">
        <f aca="false">C16*$C$7</f>
        <v>576</v>
      </c>
      <c r="G19" s="12" t="n">
        <f aca="false">D19+E19+F19</f>
        <v>2861</v>
      </c>
      <c r="H19" s="12" t="n">
        <f aca="false">C19-G19</f>
        <v>-21</v>
      </c>
    </row>
    <row r="20" customFormat="false" ht="15" hidden="false" customHeight="false" outlineLevel="0" collapsed="false">
      <c r="B20" s="9" t="n">
        <v>10</v>
      </c>
      <c r="C20" s="10" t="n">
        <v>3050</v>
      </c>
      <c r="D20" s="12" t="n">
        <f aca="false">C19*$C$5</f>
        <v>1420</v>
      </c>
      <c r="E20" s="12" t="n">
        <f aca="false">C18*$C$6</f>
        <v>876</v>
      </c>
      <c r="F20" s="12" t="n">
        <f aca="false">C17*$C$7</f>
        <v>550</v>
      </c>
      <c r="G20" s="12" t="n">
        <f aca="false">D20+E20+F20</f>
        <v>2846</v>
      </c>
      <c r="H20" s="12" t="n">
        <f aca="false">C20-G20</f>
        <v>204</v>
      </c>
    </row>
    <row r="21" customFormat="false" ht="15" hidden="false" customHeight="false" outlineLevel="0" collapsed="false">
      <c r="B21" s="9" t="n">
        <v>11</v>
      </c>
      <c r="C21" s="10" t="n">
        <v>2980</v>
      </c>
      <c r="D21" s="12" t="n">
        <f aca="false">C20*$C$5</f>
        <v>1525</v>
      </c>
      <c r="E21" s="12" t="n">
        <f aca="false">C19*$C$6</f>
        <v>852</v>
      </c>
      <c r="F21" s="12" t="n">
        <f aca="false">C18*$C$7</f>
        <v>584</v>
      </c>
      <c r="G21" s="12" t="n">
        <f aca="false">D21+E21+F21</f>
        <v>2961</v>
      </c>
      <c r="H21" s="12" t="n">
        <f aca="false">C21-G21</f>
        <v>19</v>
      </c>
    </row>
    <row r="22" customFormat="false" ht="15" hidden="false" customHeight="false" outlineLevel="0" collapsed="false">
      <c r="B22" s="9" t="n">
        <v>12</v>
      </c>
      <c r="C22" s="9"/>
      <c r="D22" s="12" t="n">
        <f aca="false">C21*$C$5</f>
        <v>1490</v>
      </c>
      <c r="E22" s="12" t="n">
        <f aca="false">C20*$C$6</f>
        <v>915</v>
      </c>
      <c r="F22" s="12" t="n">
        <f aca="false">C19*$C$7</f>
        <v>568</v>
      </c>
      <c r="G22" s="14" t="n">
        <f aca="false">D22+E22+F22</f>
        <v>2973</v>
      </c>
      <c r="H22" s="9"/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G2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12"/>
    <col collapsed="false" customWidth="true" hidden="false" outlineLevel="0" max="5" min="3" style="0" width="18"/>
    <col collapsed="false" customWidth="true" hidden="false" outlineLevel="0" max="6" min="6" style="0" width="5"/>
    <col collapsed="false" customWidth="true" hidden="false" outlineLevel="0" max="7" min="7" style="0" width="45"/>
  </cols>
  <sheetData>
    <row r="1" customFormat="false" ht="17.35" hidden="false" customHeight="false" outlineLevel="0" collapsed="false">
      <c r="B1" s="1" t="s">
        <v>59</v>
      </c>
    </row>
    <row r="2" customFormat="false" ht="15" hidden="false" customHeight="false" outlineLevel="0" collapsed="false">
      <c r="B2" s="7" t="s">
        <v>60</v>
      </c>
    </row>
    <row r="4" customFormat="false" ht="15" hidden="false" customHeight="false" outlineLevel="0" collapsed="false">
      <c r="B4" s="4" t="s">
        <v>61</v>
      </c>
      <c r="C4" s="10" t="n">
        <v>0.3</v>
      </c>
      <c r="D4" s="16" t="s">
        <v>62</v>
      </c>
      <c r="G4" s="17" t="s">
        <v>63</v>
      </c>
    </row>
    <row r="6" customFormat="false" ht="15" hidden="false" customHeight="false" outlineLevel="0" collapsed="false">
      <c r="B6" s="8" t="s">
        <v>25</v>
      </c>
      <c r="C6" s="8" t="s">
        <v>64</v>
      </c>
      <c r="D6" s="8" t="s">
        <v>65</v>
      </c>
      <c r="E6" s="8" t="s">
        <v>66</v>
      </c>
      <c r="G6" s="4" t="s">
        <v>67</v>
      </c>
    </row>
    <row r="7" customFormat="false" ht="15" hidden="false" customHeight="false" outlineLevel="0" collapsed="false">
      <c r="B7" s="9" t="n">
        <v>1</v>
      </c>
      <c r="C7" s="10" t="n">
        <v>82</v>
      </c>
      <c r="D7" s="18" t="n">
        <f aca="false">C7</f>
        <v>82</v>
      </c>
      <c r="E7" s="18" t="n">
        <f aca="false">C7-D7</f>
        <v>0</v>
      </c>
    </row>
    <row r="8" customFormat="false" ht="15" hidden="false" customHeight="false" outlineLevel="0" collapsed="false">
      <c r="B8" s="9" t="n">
        <v>2</v>
      </c>
      <c r="C8" s="10" t="n">
        <v>78</v>
      </c>
      <c r="D8" s="18" t="n">
        <f aca="false">D7+$C$4*(C7-D7)</f>
        <v>82</v>
      </c>
      <c r="E8" s="18" t="n">
        <f aca="false">C8-D8</f>
        <v>-4</v>
      </c>
      <c r="G8" s="11" t="s">
        <v>68</v>
      </c>
    </row>
    <row r="9" customFormat="false" ht="15" hidden="false" customHeight="false" outlineLevel="0" collapsed="false">
      <c r="B9" s="9" t="n">
        <v>3</v>
      </c>
      <c r="C9" s="10" t="n">
        <v>85</v>
      </c>
      <c r="D9" s="18" t="n">
        <f aca="false">D8+$C$4*(C8-D8)</f>
        <v>80.8</v>
      </c>
      <c r="E9" s="18" t="n">
        <f aca="false">C9-D9</f>
        <v>4.2</v>
      </c>
      <c r="G9" s="11" t="s">
        <v>69</v>
      </c>
    </row>
    <row r="10" customFormat="false" ht="15" hidden="false" customHeight="false" outlineLevel="0" collapsed="false">
      <c r="B10" s="9" t="n">
        <v>4</v>
      </c>
      <c r="C10" s="10" t="n">
        <v>91</v>
      </c>
      <c r="D10" s="18" t="n">
        <f aca="false">D9+$C$4*(C9-D9)</f>
        <v>82.06</v>
      </c>
      <c r="E10" s="18" t="n">
        <f aca="false">C10-D10</f>
        <v>8.94</v>
      </c>
    </row>
    <row r="11" customFormat="false" ht="15" hidden="false" customHeight="false" outlineLevel="0" collapsed="false">
      <c r="B11" s="9" t="n">
        <v>5</v>
      </c>
      <c r="C11" s="10" t="n">
        <v>88</v>
      </c>
      <c r="D11" s="18" t="n">
        <f aca="false">D10+$C$4*(C10-D10)</f>
        <v>84.742</v>
      </c>
      <c r="E11" s="18" t="n">
        <f aca="false">C11-D11</f>
        <v>3.258</v>
      </c>
      <c r="G11" s="4" t="s">
        <v>70</v>
      </c>
    </row>
    <row r="12" customFormat="false" ht="15" hidden="false" customHeight="false" outlineLevel="0" collapsed="false">
      <c r="B12" s="9" t="n">
        <v>6</v>
      </c>
      <c r="C12" s="10" t="n">
        <v>95</v>
      </c>
      <c r="D12" s="18" t="n">
        <f aca="false">D11+$C$4*(C11-D11)</f>
        <v>85.7194</v>
      </c>
      <c r="E12" s="18" t="n">
        <f aca="false">C12-D12</f>
        <v>9.28059999999999</v>
      </c>
      <c r="G12" s="11" t="s">
        <v>71</v>
      </c>
    </row>
    <row r="13" customFormat="false" ht="15" hidden="false" customHeight="false" outlineLevel="0" collapsed="false">
      <c r="B13" s="9" t="n">
        <v>7</v>
      </c>
      <c r="C13" s="10" t="n">
        <v>102</v>
      </c>
      <c r="D13" s="18" t="n">
        <f aca="false">D12+$C$4*(C12-D12)</f>
        <v>88.50358</v>
      </c>
      <c r="E13" s="18" t="n">
        <f aca="false">C13-D13</f>
        <v>13.49642</v>
      </c>
      <c r="G13" s="11" t="s">
        <v>72</v>
      </c>
    </row>
    <row r="14" customFormat="false" ht="15" hidden="false" customHeight="false" outlineLevel="0" collapsed="false">
      <c r="B14" s="9" t="n">
        <v>8</v>
      </c>
      <c r="C14" s="10" t="n">
        <v>98</v>
      </c>
      <c r="D14" s="18" t="n">
        <f aca="false">D13+$C$4*(C13-D13)</f>
        <v>92.552506</v>
      </c>
      <c r="E14" s="18" t="n">
        <f aca="false">C14-D14</f>
        <v>5.44749400000001</v>
      </c>
    </row>
    <row r="15" customFormat="false" ht="15" hidden="false" customHeight="false" outlineLevel="0" collapsed="false">
      <c r="B15" s="9" t="n">
        <v>9</v>
      </c>
      <c r="C15" s="10" t="n">
        <v>105</v>
      </c>
      <c r="D15" s="18" t="n">
        <f aca="false">D14+$C$4*(C14-D14)</f>
        <v>94.1867542</v>
      </c>
      <c r="E15" s="18" t="n">
        <f aca="false">C15-D15</f>
        <v>10.8132458</v>
      </c>
      <c r="G15" s="13" t="s">
        <v>73</v>
      </c>
    </row>
    <row r="16" customFormat="false" ht="15" hidden="false" customHeight="false" outlineLevel="0" collapsed="false">
      <c r="B16" s="9" t="n">
        <v>10</v>
      </c>
      <c r="C16" s="10" t="n">
        <v>110</v>
      </c>
      <c r="D16" s="18" t="n">
        <f aca="false">D15+$C$4*(C15-D15)</f>
        <v>97.43072794</v>
      </c>
      <c r="E16" s="18" t="n">
        <f aca="false">C16-D16</f>
        <v>12.56927206</v>
      </c>
      <c r="G16" s="11" t="s">
        <v>74</v>
      </c>
    </row>
    <row r="17" customFormat="false" ht="15" hidden="false" customHeight="false" outlineLevel="0" collapsed="false">
      <c r="B17" s="9" t="n">
        <v>11</v>
      </c>
      <c r="C17" s="10" t="n">
        <v>108</v>
      </c>
      <c r="D17" s="18" t="n">
        <f aca="false">D16+$C$4*(C16-D16)</f>
        <v>101.201509558</v>
      </c>
      <c r="E17" s="18" t="n">
        <f aca="false">C17-D17</f>
        <v>6.798490442</v>
      </c>
      <c r="G17" s="11" t="s">
        <v>75</v>
      </c>
    </row>
    <row r="18" customFormat="false" ht="15" hidden="false" customHeight="false" outlineLevel="0" collapsed="false">
      <c r="B18" s="9" t="n">
        <v>12</v>
      </c>
      <c r="C18" s="10" t="n">
        <v>115</v>
      </c>
      <c r="D18" s="18" t="n">
        <f aca="false">D17+$C$4*(C17-D17)</f>
        <v>103.2410566906</v>
      </c>
      <c r="E18" s="18" t="n">
        <f aca="false">C18-D18</f>
        <v>11.7589433094</v>
      </c>
      <c r="G18" s="11" t="s">
        <v>76</v>
      </c>
    </row>
    <row r="19" customFormat="false" ht="15" hidden="false" customHeight="false" outlineLevel="0" collapsed="false">
      <c r="B19" s="9" t="n">
        <v>13</v>
      </c>
      <c r="C19" s="10" t="n">
        <v>112</v>
      </c>
      <c r="D19" s="18" t="n">
        <f aca="false">D18+$C$4*(C18-D18)</f>
        <v>106.76873968342</v>
      </c>
      <c r="E19" s="18" t="n">
        <f aca="false">C19-D19</f>
        <v>5.23126031657999</v>
      </c>
    </row>
    <row r="20" customFormat="false" ht="15" hidden="false" customHeight="false" outlineLevel="0" collapsed="false">
      <c r="B20" s="9" t="n">
        <v>14</v>
      </c>
      <c r="C20" s="10" t="n">
        <v>120</v>
      </c>
      <c r="D20" s="18" t="n">
        <f aca="false">D19+$C$4*(C19-D19)</f>
        <v>108.338117778394</v>
      </c>
      <c r="E20" s="18" t="n">
        <f aca="false">C20-D20</f>
        <v>11.661882221606</v>
      </c>
    </row>
    <row r="21" customFormat="false" ht="15" hidden="false" customHeight="false" outlineLevel="0" collapsed="false">
      <c r="B21" s="9" t="n">
        <v>15</v>
      </c>
      <c r="C21" s="9"/>
      <c r="D21" s="19" t="n">
        <f aca="false">D20+$C$4*(C20-D20)</f>
        <v>111.836682444876</v>
      </c>
      <c r="E21" s="9"/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J2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10"/>
    <col collapsed="false" customWidth="true" hidden="false" outlineLevel="0" max="8" min="3" style="0" width="14"/>
    <col collapsed="false" customWidth="true" hidden="false" outlineLevel="0" max="9" min="9" style="0" width="5"/>
    <col collapsed="false" customWidth="true" hidden="false" outlineLevel="0" max="10" min="10" style="0" width="45"/>
  </cols>
  <sheetData>
    <row r="1" customFormat="false" ht="17.35" hidden="false" customHeight="false" outlineLevel="0" collapsed="false">
      <c r="B1" s="1" t="s">
        <v>77</v>
      </c>
    </row>
    <row r="2" customFormat="false" ht="15" hidden="false" customHeight="false" outlineLevel="0" collapsed="false">
      <c r="B2" s="7" t="s">
        <v>78</v>
      </c>
    </row>
    <row r="4" customFormat="false" ht="15" hidden="false" customHeight="false" outlineLevel="0" collapsed="false">
      <c r="B4" s="8" t="s">
        <v>79</v>
      </c>
      <c r="C4" s="8" t="s">
        <v>65</v>
      </c>
      <c r="D4" s="8" t="s">
        <v>80</v>
      </c>
      <c r="E4" s="8" t="s">
        <v>55</v>
      </c>
      <c r="F4" s="8" t="s">
        <v>81</v>
      </c>
      <c r="G4" s="8" t="s">
        <v>82</v>
      </c>
      <c r="H4" s="8" t="s">
        <v>83</v>
      </c>
      <c r="J4" s="4" t="s">
        <v>84</v>
      </c>
    </row>
    <row r="5" customFormat="false" ht="15" hidden="false" customHeight="false" outlineLevel="0" collapsed="false">
      <c r="B5" s="9" t="s">
        <v>85</v>
      </c>
      <c r="C5" s="10" t="n">
        <v>1000</v>
      </c>
      <c r="D5" s="10" t="n">
        <v>1050</v>
      </c>
      <c r="E5" s="15" t="n">
        <f aca="false">D5-C5</f>
        <v>50</v>
      </c>
      <c r="F5" s="15" t="n">
        <f aca="false">ABS(E5)</f>
        <v>50</v>
      </c>
      <c r="G5" s="15" t="n">
        <f aca="false">E5</f>
        <v>50</v>
      </c>
      <c r="H5" s="18" t="n">
        <f aca="false">G5/(SUM($F$5:F5)/(5-4))</f>
        <v>1</v>
      </c>
    </row>
    <row r="6" customFormat="false" ht="15" hidden="false" customHeight="false" outlineLevel="0" collapsed="false">
      <c r="B6" s="9" t="s">
        <v>86</v>
      </c>
      <c r="C6" s="10" t="n">
        <v>1000</v>
      </c>
      <c r="D6" s="10" t="n">
        <v>1120</v>
      </c>
      <c r="E6" s="15" t="n">
        <f aca="false">D6-C6</f>
        <v>120</v>
      </c>
      <c r="F6" s="15" t="n">
        <f aca="false">ABS(E6)</f>
        <v>120</v>
      </c>
      <c r="G6" s="15" t="n">
        <f aca="false">G5+E6</f>
        <v>170</v>
      </c>
      <c r="H6" s="18" t="n">
        <f aca="false">G6/(SUM($F$5:F6)/(6-4))</f>
        <v>2</v>
      </c>
      <c r="J6" s="4" t="s">
        <v>87</v>
      </c>
    </row>
    <row r="7" customFormat="false" ht="15" hidden="false" customHeight="false" outlineLevel="0" collapsed="false">
      <c r="B7" s="9" t="s">
        <v>88</v>
      </c>
      <c r="C7" s="10" t="n">
        <v>1000</v>
      </c>
      <c r="D7" s="10" t="n">
        <v>980</v>
      </c>
      <c r="E7" s="15" t="n">
        <f aca="false">D7-C7</f>
        <v>-20</v>
      </c>
      <c r="F7" s="15" t="n">
        <f aca="false">ABS(E7)</f>
        <v>20</v>
      </c>
      <c r="G7" s="15" t="n">
        <f aca="false">G6+E7</f>
        <v>150</v>
      </c>
      <c r="H7" s="18" t="n">
        <f aca="false">G7/(SUM($F$5:F7)/(7-4))</f>
        <v>2.36842105263158</v>
      </c>
      <c r="J7" s="11" t="s">
        <v>89</v>
      </c>
    </row>
    <row r="8" customFormat="false" ht="15" hidden="false" customHeight="false" outlineLevel="0" collapsed="false">
      <c r="B8" s="9" t="s">
        <v>90</v>
      </c>
      <c r="C8" s="10" t="n">
        <v>1000</v>
      </c>
      <c r="D8" s="10" t="n">
        <v>1040</v>
      </c>
      <c r="E8" s="15" t="n">
        <f aca="false">D8-C8</f>
        <v>40</v>
      </c>
      <c r="F8" s="15" t="n">
        <f aca="false">ABS(E8)</f>
        <v>40</v>
      </c>
      <c r="G8" s="15" t="n">
        <f aca="false">G7+E8</f>
        <v>190</v>
      </c>
      <c r="H8" s="18" t="n">
        <f aca="false">G8/(SUM($F$5:F8)/(8-4))</f>
        <v>3.30434782608696</v>
      </c>
      <c r="J8" s="11" t="s">
        <v>91</v>
      </c>
    </row>
    <row r="9" customFormat="false" ht="15" hidden="false" customHeight="false" outlineLevel="0" collapsed="false">
      <c r="B9" s="9" t="s">
        <v>92</v>
      </c>
      <c r="C9" s="10" t="n">
        <v>1000</v>
      </c>
      <c r="D9" s="10" t="n">
        <v>1150</v>
      </c>
      <c r="E9" s="15" t="n">
        <f aca="false">D9-C9</f>
        <v>150</v>
      </c>
      <c r="F9" s="15" t="n">
        <f aca="false">ABS(E9)</f>
        <v>150</v>
      </c>
      <c r="G9" s="15" t="n">
        <f aca="false">G8+E9</f>
        <v>340</v>
      </c>
      <c r="H9" s="18" t="n">
        <f aca="false">G9/(SUM($F$5:F9)/(9-4))</f>
        <v>4.47368421052632</v>
      </c>
    </row>
    <row r="10" customFormat="false" ht="15" hidden="false" customHeight="false" outlineLevel="0" collapsed="false">
      <c r="B10" s="9" t="s">
        <v>93</v>
      </c>
      <c r="C10" s="10" t="n">
        <v>1000</v>
      </c>
      <c r="D10" s="10" t="n">
        <v>1090</v>
      </c>
      <c r="E10" s="15" t="n">
        <f aca="false">D10-C10</f>
        <v>90</v>
      </c>
      <c r="F10" s="15" t="n">
        <f aca="false">ABS(E10)</f>
        <v>90</v>
      </c>
      <c r="G10" s="15" t="n">
        <f aca="false">G9+E10</f>
        <v>430</v>
      </c>
      <c r="H10" s="18" t="n">
        <f aca="false">G10/(SUM($F$5:F10)/(10-4))</f>
        <v>5.48936170212766</v>
      </c>
      <c r="J10" s="4" t="s">
        <v>94</v>
      </c>
    </row>
    <row r="11" customFormat="false" ht="15" hidden="false" customHeight="false" outlineLevel="0" collapsed="false">
      <c r="J11" s="0" t="s">
        <v>95</v>
      </c>
    </row>
    <row r="12" customFormat="false" ht="15" hidden="false" customHeight="false" outlineLevel="0" collapsed="false">
      <c r="B12" s="4" t="s">
        <v>96</v>
      </c>
      <c r="J12" s="11" t="s">
        <v>97</v>
      </c>
    </row>
    <row r="13" customFormat="false" ht="15" hidden="false" customHeight="false" outlineLevel="0" collapsed="false">
      <c r="B13" s="0" t="s">
        <v>98</v>
      </c>
      <c r="C13" s="19" t="n">
        <f aca="false">AVERAGE(F5:F10)</f>
        <v>78.3333333333333</v>
      </c>
    </row>
    <row r="14" customFormat="false" ht="15" hidden="false" customHeight="false" outlineLevel="0" collapsed="false">
      <c r="B14" s="0" t="s">
        <v>99</v>
      </c>
      <c r="C14" s="18" t="n">
        <f aca="false">AVERAGE(D5:D10)</f>
        <v>1071.66666666667</v>
      </c>
      <c r="J14" s="4" t="s">
        <v>100</v>
      </c>
    </row>
    <row r="15" customFormat="false" ht="15" hidden="false" customHeight="false" outlineLevel="0" collapsed="false">
      <c r="B15" s="0" t="s">
        <v>101</v>
      </c>
      <c r="C15" s="20" t="n">
        <f aca="false">C13/C14</f>
        <v>0.073094867807154</v>
      </c>
      <c r="J15" s="11" t="s">
        <v>102</v>
      </c>
    </row>
    <row r="16" customFormat="false" ht="15" hidden="false" customHeight="false" outlineLevel="0" collapsed="false">
      <c r="B16" s="0" t="s">
        <v>103</v>
      </c>
      <c r="C16" s="15" t="n">
        <f aca="false">G10</f>
        <v>430</v>
      </c>
      <c r="J16" s="11" t="s">
        <v>104</v>
      </c>
    </row>
    <row r="17" customFormat="false" ht="15" hidden="false" customHeight="false" outlineLevel="0" collapsed="false">
      <c r="B17" s="0" t="s">
        <v>105</v>
      </c>
      <c r="C17" s="19" t="n">
        <f aca="false">H10</f>
        <v>5.48936170212766</v>
      </c>
    </row>
    <row r="18" customFormat="false" ht="15" hidden="false" customHeight="false" outlineLevel="0" collapsed="false">
      <c r="J18" s="0" t="s">
        <v>106</v>
      </c>
    </row>
    <row r="19" customFormat="false" ht="15" hidden="false" customHeight="false" outlineLevel="0" collapsed="false">
      <c r="J19" s="0" t="s">
        <v>107</v>
      </c>
    </row>
    <row r="21" customFormat="false" ht="15" hidden="false" customHeight="false" outlineLevel="0" collapsed="false">
      <c r="J21" s="21" t="s">
        <v>108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H2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18"/>
    <col collapsed="false" customWidth="true" hidden="false" outlineLevel="0" max="6" min="3" style="0" width="12"/>
    <col collapsed="false" customWidth="true" hidden="false" outlineLevel="0" max="7" min="7" style="0" width="5"/>
    <col collapsed="false" customWidth="true" hidden="false" outlineLevel="0" max="8" min="8" style="0" width="40"/>
  </cols>
  <sheetData>
    <row r="1" customFormat="false" ht="17.35" hidden="false" customHeight="false" outlineLevel="0" collapsed="false">
      <c r="B1" s="1" t="s">
        <v>109</v>
      </c>
    </row>
    <row r="2" customFormat="false" ht="15" hidden="false" customHeight="false" outlineLevel="0" collapsed="false">
      <c r="B2" s="7" t="s">
        <v>110</v>
      </c>
    </row>
    <row r="4" customFormat="false" ht="15" hidden="false" customHeight="false" outlineLevel="0" collapsed="false">
      <c r="B4" s="4" t="s">
        <v>111</v>
      </c>
      <c r="H4" s="4" t="s">
        <v>112</v>
      </c>
    </row>
    <row r="5" customFormat="false" ht="15" hidden="false" customHeight="false" outlineLevel="0" collapsed="false">
      <c r="B5" s="0" t="s">
        <v>113</v>
      </c>
      <c r="C5" s="10" t="n">
        <v>800</v>
      </c>
      <c r="D5" s="11" t="s">
        <v>114</v>
      </c>
      <c r="H5" s="11" t="s">
        <v>115</v>
      </c>
    </row>
    <row r="6" customFormat="false" ht="15" hidden="false" customHeight="false" outlineLevel="0" collapsed="false">
      <c r="B6" s="0" t="s">
        <v>116</v>
      </c>
      <c r="C6" s="10" t="n">
        <v>1200</v>
      </c>
      <c r="D6" s="11" t="s">
        <v>114</v>
      </c>
    </row>
    <row r="7" customFormat="false" ht="15" hidden="false" customHeight="false" outlineLevel="0" collapsed="false">
      <c r="B7" s="0" t="s">
        <v>117</v>
      </c>
      <c r="C7" s="10" t="n">
        <v>15</v>
      </c>
      <c r="D7" s="11" t="s">
        <v>114</v>
      </c>
      <c r="H7" s="22" t="s">
        <v>118</v>
      </c>
    </row>
    <row r="8" customFormat="false" ht="15" hidden="false" customHeight="false" outlineLevel="0" collapsed="false">
      <c r="B8" s="0" t="s">
        <v>119</v>
      </c>
      <c r="C8" s="10" t="n">
        <v>200</v>
      </c>
      <c r="D8" s="11" t="s">
        <v>120</v>
      </c>
      <c r="H8" s="11" t="s">
        <v>121</v>
      </c>
    </row>
    <row r="9" customFormat="false" ht="15" hidden="false" customHeight="false" outlineLevel="0" collapsed="false">
      <c r="H9" s="0" t="s">
        <v>122</v>
      </c>
    </row>
    <row r="10" customFormat="false" ht="28.35" hidden="false" customHeight="false" outlineLevel="0" collapsed="false">
      <c r="B10" s="8" t="s">
        <v>123</v>
      </c>
      <c r="C10" s="8" t="s">
        <v>124</v>
      </c>
      <c r="D10" s="8" t="s">
        <v>125</v>
      </c>
      <c r="E10" s="8" t="s">
        <v>126</v>
      </c>
      <c r="F10" s="8" t="s">
        <v>127</v>
      </c>
    </row>
    <row r="11" customFormat="false" ht="15" hidden="false" customHeight="false" outlineLevel="0" collapsed="false">
      <c r="B11" s="0" t="s">
        <v>128</v>
      </c>
      <c r="C11" s="10" t="n">
        <v>50</v>
      </c>
      <c r="H11" s="23" t="s">
        <v>129</v>
      </c>
    </row>
    <row r="12" customFormat="false" ht="15" hidden="false" customHeight="false" outlineLevel="0" collapsed="false">
      <c r="B12" s="9" t="s">
        <v>130</v>
      </c>
      <c r="C12" s="10" t="n">
        <v>10000</v>
      </c>
      <c r="D12" s="15" t="n">
        <f aca="false">ROUND(C12/$C$8,0)</f>
        <v>50</v>
      </c>
      <c r="E12" s="15" t="n">
        <f aca="false">MAX(0,D12-$C$11)</f>
        <v>0</v>
      </c>
      <c r="F12" s="15" t="n">
        <f aca="false">MAX(0,$C$11-D12)</f>
        <v>0</v>
      </c>
      <c r="H12" s="11" t="s">
        <v>131</v>
      </c>
    </row>
    <row r="13" customFormat="false" ht="15" hidden="false" customHeight="false" outlineLevel="0" collapsed="false">
      <c r="B13" s="9" t="s">
        <v>132</v>
      </c>
      <c r="C13" s="10" t="n">
        <v>8000</v>
      </c>
      <c r="D13" s="15" t="n">
        <f aca="false">ROUND(C13/$C$8,0)</f>
        <v>40</v>
      </c>
      <c r="E13" s="15" t="n">
        <f aca="false">MAX(0,D13-D12)</f>
        <v>0</v>
      </c>
      <c r="F13" s="15" t="n">
        <f aca="false">MAX(0,D12-D13)</f>
        <v>10</v>
      </c>
      <c r="H13" s="11" t="s">
        <v>133</v>
      </c>
    </row>
    <row r="14" customFormat="false" ht="15" hidden="false" customHeight="false" outlineLevel="0" collapsed="false">
      <c r="B14" s="9" t="s">
        <v>134</v>
      </c>
      <c r="C14" s="10" t="n">
        <v>12000</v>
      </c>
      <c r="D14" s="15" t="n">
        <f aca="false">ROUND(C14/$C$8,0)</f>
        <v>60</v>
      </c>
      <c r="E14" s="15" t="n">
        <f aca="false">MAX(0,D14-D13)</f>
        <v>20</v>
      </c>
      <c r="F14" s="15" t="n">
        <f aca="false">MAX(0,D13-D14)</f>
        <v>0</v>
      </c>
      <c r="H14" s="11" t="s">
        <v>135</v>
      </c>
    </row>
    <row r="15" customFormat="false" ht="15" hidden="false" customHeight="false" outlineLevel="0" collapsed="false">
      <c r="B15" s="9" t="s">
        <v>136</v>
      </c>
      <c r="C15" s="10" t="n">
        <v>18000</v>
      </c>
      <c r="D15" s="15" t="n">
        <f aca="false">ROUND(C15/$C$8,0)</f>
        <v>90</v>
      </c>
      <c r="E15" s="15" t="n">
        <f aca="false">MAX(0,D15-D14)</f>
        <v>30</v>
      </c>
      <c r="F15" s="15" t="n">
        <f aca="false">MAX(0,D14-D15)</f>
        <v>0</v>
      </c>
    </row>
    <row r="16" customFormat="false" ht="15" hidden="false" customHeight="false" outlineLevel="0" collapsed="false">
      <c r="H16" s="4" t="s">
        <v>137</v>
      </c>
    </row>
    <row r="17" customFormat="false" ht="15" hidden="false" customHeight="false" outlineLevel="0" collapsed="false">
      <c r="B17" s="4" t="s">
        <v>138</v>
      </c>
      <c r="H17" s="11" t="s">
        <v>139</v>
      </c>
    </row>
    <row r="18" customFormat="false" ht="15" hidden="false" customHeight="false" outlineLevel="0" collapsed="false">
      <c r="B18" s="0" t="s">
        <v>140</v>
      </c>
      <c r="C18" s="24" t="n">
        <f aca="false">SUM(E12:E15)*$C$5</f>
        <v>40000</v>
      </c>
      <c r="H18" s="11" t="s">
        <v>141</v>
      </c>
    </row>
    <row r="19" customFormat="false" ht="15" hidden="false" customHeight="false" outlineLevel="0" collapsed="false">
      <c r="B19" s="0" t="s">
        <v>142</v>
      </c>
      <c r="C19" s="24" t="n">
        <f aca="false">SUM(F12:F15)*$C$6</f>
        <v>12000</v>
      </c>
      <c r="H19" s="11" t="s">
        <v>143</v>
      </c>
    </row>
    <row r="20" customFormat="false" ht="15" hidden="false" customHeight="false" outlineLevel="0" collapsed="false">
      <c r="B20" s="0" t="s">
        <v>144</v>
      </c>
      <c r="C20" s="24" t="n">
        <f aca="false">SUM(C12:C15)*$C$7</f>
        <v>720000</v>
      </c>
    </row>
    <row r="21" customFormat="false" ht="15" hidden="false" customHeight="false" outlineLevel="0" collapsed="false">
      <c r="B21" s="0" t="s">
        <v>145</v>
      </c>
      <c r="C21" s="25" t="n">
        <f aca="false">SUM(C18:C20)</f>
        <v>772000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H2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18"/>
    <col collapsed="false" customWidth="true" hidden="false" outlineLevel="0" max="5" min="3" style="0" width="12"/>
    <col collapsed="false" customWidth="true" hidden="false" outlineLevel="0" max="6" min="6" style="0" width="14"/>
    <col collapsed="false" customWidth="true" hidden="false" outlineLevel="0" max="7" min="7" style="0" width="5"/>
    <col collapsed="false" customWidth="true" hidden="false" outlineLevel="0" max="8" min="8" style="0" width="40"/>
  </cols>
  <sheetData>
    <row r="1" customFormat="false" ht="17.35" hidden="false" customHeight="false" outlineLevel="0" collapsed="false">
      <c r="B1" s="1" t="s">
        <v>146</v>
      </c>
    </row>
    <row r="2" customFormat="false" ht="15" hidden="false" customHeight="false" outlineLevel="0" collapsed="false">
      <c r="B2" s="7" t="s">
        <v>147</v>
      </c>
    </row>
    <row r="4" customFormat="false" ht="15" hidden="false" customHeight="false" outlineLevel="0" collapsed="false">
      <c r="B4" s="4" t="s">
        <v>111</v>
      </c>
      <c r="H4" s="4" t="s">
        <v>148</v>
      </c>
    </row>
    <row r="5" customFormat="false" ht="15" hidden="false" customHeight="false" outlineLevel="0" collapsed="false">
      <c r="B5" s="0" t="s">
        <v>117</v>
      </c>
      <c r="C5" s="10" t="n">
        <v>15</v>
      </c>
      <c r="D5" s="11" t="s">
        <v>114</v>
      </c>
      <c r="H5" s="11" t="s">
        <v>149</v>
      </c>
    </row>
    <row r="6" customFormat="false" ht="15" hidden="false" customHeight="false" outlineLevel="0" collapsed="false">
      <c r="B6" s="0" t="s">
        <v>150</v>
      </c>
      <c r="C6" s="10" t="n">
        <v>5</v>
      </c>
      <c r="D6" s="11" t="s">
        <v>114</v>
      </c>
    </row>
    <row r="7" customFormat="false" ht="15" hidden="false" customHeight="false" outlineLevel="0" collapsed="false">
      <c r="B7" s="0" t="s">
        <v>151</v>
      </c>
      <c r="C7" s="10" t="n">
        <v>20</v>
      </c>
      <c r="D7" s="11" t="s">
        <v>114</v>
      </c>
      <c r="H7" s="22" t="s">
        <v>118</v>
      </c>
    </row>
    <row r="8" customFormat="false" ht="15" hidden="false" customHeight="false" outlineLevel="0" collapsed="false">
      <c r="B8" s="0" t="s">
        <v>152</v>
      </c>
      <c r="C8" s="10" t="n">
        <v>60</v>
      </c>
      <c r="D8" s="11" t="s">
        <v>153</v>
      </c>
      <c r="H8" s="11" t="s">
        <v>154</v>
      </c>
    </row>
    <row r="9" customFormat="false" ht="15" hidden="false" customHeight="false" outlineLevel="0" collapsed="false">
      <c r="B9" s="0" t="s">
        <v>155</v>
      </c>
      <c r="C9" s="10" t="n">
        <v>200</v>
      </c>
      <c r="D9" s="11" t="s">
        <v>120</v>
      </c>
      <c r="H9" s="11" t="s">
        <v>156</v>
      </c>
    </row>
    <row r="10" customFormat="false" ht="15" hidden="false" customHeight="false" outlineLevel="0" collapsed="false">
      <c r="B10" s="0" t="s">
        <v>157</v>
      </c>
      <c r="C10" s="15" t="n">
        <f aca="false">C8*C9</f>
        <v>12000</v>
      </c>
      <c r="H10" s="11" t="s">
        <v>158</v>
      </c>
    </row>
    <row r="12" customFormat="false" ht="15" hidden="false" customHeight="false" outlineLevel="0" collapsed="false">
      <c r="B12" s="8" t="s">
        <v>123</v>
      </c>
      <c r="C12" s="8" t="s">
        <v>124</v>
      </c>
      <c r="D12" s="8" t="s">
        <v>159</v>
      </c>
      <c r="E12" s="8" t="s">
        <v>160</v>
      </c>
      <c r="F12" s="8" t="s">
        <v>161</v>
      </c>
      <c r="H12" s="23" t="s">
        <v>129</v>
      </c>
    </row>
    <row r="13" customFormat="false" ht="15" hidden="false" customHeight="false" outlineLevel="0" collapsed="false">
      <c r="B13" s="0" t="s">
        <v>162</v>
      </c>
      <c r="C13" s="10" t="n">
        <v>1000</v>
      </c>
      <c r="H13" s="11" t="s">
        <v>163</v>
      </c>
    </row>
    <row r="14" customFormat="false" ht="15" hidden="false" customHeight="false" outlineLevel="0" collapsed="false">
      <c r="B14" s="9" t="s">
        <v>130</v>
      </c>
      <c r="C14" s="10" t="n">
        <v>10000</v>
      </c>
      <c r="D14" s="15" t="n">
        <f aca="false">$C$10</f>
        <v>12000</v>
      </c>
      <c r="E14" s="15" t="n">
        <f aca="false">MAX(0,$C$13+D14-C14)</f>
        <v>3000</v>
      </c>
      <c r="F14" s="15" t="n">
        <f aca="false">MAX(0,C14-D14-$C$13)</f>
        <v>0</v>
      </c>
      <c r="H14" s="11" t="s">
        <v>164</v>
      </c>
    </row>
    <row r="15" customFormat="false" ht="15" hidden="false" customHeight="false" outlineLevel="0" collapsed="false">
      <c r="B15" s="9" t="s">
        <v>132</v>
      </c>
      <c r="C15" s="10" t="n">
        <v>8000</v>
      </c>
      <c r="D15" s="15" t="n">
        <f aca="false">$C$10</f>
        <v>12000</v>
      </c>
      <c r="E15" s="15" t="n">
        <f aca="false">MAX(0,E14+D15-C15)</f>
        <v>7000</v>
      </c>
      <c r="F15" s="15" t="n">
        <f aca="false">MAX(0,C15-D15-E14)</f>
        <v>0</v>
      </c>
      <c r="H15" s="11" t="s">
        <v>165</v>
      </c>
    </row>
    <row r="16" customFormat="false" ht="15" hidden="false" customHeight="false" outlineLevel="0" collapsed="false">
      <c r="B16" s="9" t="s">
        <v>134</v>
      </c>
      <c r="C16" s="10" t="n">
        <v>12000</v>
      </c>
      <c r="D16" s="15" t="n">
        <f aca="false">$C$10</f>
        <v>12000</v>
      </c>
      <c r="E16" s="15" t="n">
        <f aca="false">MAX(0,E15+D16-C16)</f>
        <v>7000</v>
      </c>
      <c r="F16" s="15" t="n">
        <f aca="false">MAX(0,C16-D16-E15)</f>
        <v>0</v>
      </c>
    </row>
    <row r="17" customFormat="false" ht="15" hidden="false" customHeight="false" outlineLevel="0" collapsed="false">
      <c r="B17" s="9" t="s">
        <v>136</v>
      </c>
      <c r="C17" s="10" t="n">
        <v>18000</v>
      </c>
      <c r="D17" s="15" t="n">
        <f aca="false">$C$10</f>
        <v>12000</v>
      </c>
      <c r="E17" s="15" t="n">
        <f aca="false">MAX(0,E16+D17-C17)</f>
        <v>1000</v>
      </c>
      <c r="F17" s="15" t="n">
        <f aca="false">MAX(0,C17-D17-E16)</f>
        <v>0</v>
      </c>
      <c r="H17" s="4" t="s">
        <v>137</v>
      </c>
    </row>
    <row r="18" customFormat="false" ht="15" hidden="false" customHeight="false" outlineLevel="0" collapsed="false">
      <c r="H18" s="0" t="s">
        <v>166</v>
      </c>
    </row>
    <row r="19" customFormat="false" ht="15" hidden="false" customHeight="false" outlineLevel="0" collapsed="false">
      <c r="B19" s="4" t="s">
        <v>138</v>
      </c>
      <c r="H19" s="11" t="s">
        <v>167</v>
      </c>
    </row>
    <row r="20" customFormat="false" ht="15" hidden="false" customHeight="false" outlineLevel="0" collapsed="false">
      <c r="B20" s="0" t="s">
        <v>144</v>
      </c>
      <c r="C20" s="24" t="n">
        <f aca="false">SUM(D14:D17)*$C$5</f>
        <v>720000</v>
      </c>
      <c r="H20" s="11" t="s">
        <v>168</v>
      </c>
    </row>
    <row r="21" customFormat="false" ht="15" hidden="false" customHeight="false" outlineLevel="0" collapsed="false">
      <c r="B21" s="0" t="s">
        <v>169</v>
      </c>
      <c r="C21" s="24" t="n">
        <f aca="false">SUM(E14:E17)*$C$6</f>
        <v>90000</v>
      </c>
    </row>
    <row r="22" customFormat="false" ht="15" hidden="false" customHeight="false" outlineLevel="0" collapsed="false">
      <c r="B22" s="0" t="s">
        <v>170</v>
      </c>
      <c r="C22" s="24" t="n">
        <f aca="false">SUM(F14:F17)*$C$7</f>
        <v>0</v>
      </c>
    </row>
    <row r="23" customFormat="false" ht="15" hidden="false" customHeight="false" outlineLevel="0" collapsed="false">
      <c r="B23" s="0" t="s">
        <v>145</v>
      </c>
      <c r="C23" s="25" t="n">
        <f aca="false">SUM(C20:C22)</f>
        <v>810000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G1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20"/>
    <col collapsed="false" customWidth="true" hidden="false" outlineLevel="0" max="5" min="3" style="0" width="15"/>
    <col collapsed="false" customWidth="true" hidden="false" outlineLevel="0" max="6" min="6" style="0" width="5"/>
    <col collapsed="false" customWidth="true" hidden="false" outlineLevel="0" max="7" min="7" style="0" width="40"/>
  </cols>
  <sheetData>
    <row r="1" customFormat="false" ht="17.35" hidden="false" customHeight="false" outlineLevel="0" collapsed="false">
      <c r="B1" s="1" t="s">
        <v>171</v>
      </c>
    </row>
    <row r="2" customFormat="false" ht="15" hidden="false" customHeight="false" outlineLevel="0" collapsed="false">
      <c r="B2" s="7" t="s">
        <v>172</v>
      </c>
    </row>
    <row r="4" customFormat="false" ht="15" hidden="false" customHeight="false" outlineLevel="0" collapsed="false">
      <c r="B4" s="4" t="s">
        <v>173</v>
      </c>
      <c r="G4" s="4" t="s">
        <v>174</v>
      </c>
    </row>
    <row r="5" customFormat="false" ht="15" hidden="false" customHeight="false" outlineLevel="0" collapsed="false">
      <c r="B5" s="8" t="s">
        <v>175</v>
      </c>
      <c r="C5" s="8" t="s">
        <v>176</v>
      </c>
      <c r="D5" s="8" t="s">
        <v>177</v>
      </c>
      <c r="E5" s="8" t="s">
        <v>178</v>
      </c>
    </row>
    <row r="6" customFormat="false" ht="15" hidden="false" customHeight="false" outlineLevel="0" collapsed="false">
      <c r="B6" s="9" t="s">
        <v>179</v>
      </c>
      <c r="C6" s="24" t="n">
        <f aca="false">Chase_Strategy!C18+Chase_Strategy!C19</f>
        <v>52000</v>
      </c>
      <c r="D6" s="24" t="n">
        <f aca="false">0</f>
        <v>0</v>
      </c>
      <c r="E6" s="15" t="str">
        <f aca="false">IF(C6&lt;D6,"Chase","Level")</f>
        <v>Level</v>
      </c>
      <c r="G6" s="11" t="s">
        <v>180</v>
      </c>
    </row>
    <row r="7" customFormat="false" ht="15" hidden="false" customHeight="false" outlineLevel="0" collapsed="false">
      <c r="B7" s="9" t="s">
        <v>181</v>
      </c>
      <c r="C7" s="24" t="n">
        <f aca="false">0</f>
        <v>0</v>
      </c>
      <c r="D7" s="24" t="n">
        <f aca="false">Level_Strategy!C21</f>
        <v>90000</v>
      </c>
      <c r="E7" s="15" t="str">
        <f aca="false">IF(C7&lt;D7,"Chase","Level")</f>
        <v>Chase</v>
      </c>
      <c r="G7" s="11" t="s">
        <v>182</v>
      </c>
    </row>
    <row r="8" customFormat="false" ht="15" hidden="false" customHeight="false" outlineLevel="0" collapsed="false">
      <c r="B8" s="9" t="s">
        <v>183</v>
      </c>
      <c r="C8" s="24" t="n">
        <f aca="false">0</f>
        <v>0</v>
      </c>
      <c r="D8" s="24" t="n">
        <f aca="false">Level_Strategy!C22</f>
        <v>0</v>
      </c>
      <c r="E8" s="15" t="str">
        <f aca="false">IF(C8&lt;D8,"Chase","Level")</f>
        <v>Level</v>
      </c>
      <c r="G8" s="11" t="s">
        <v>184</v>
      </c>
    </row>
    <row r="9" customFormat="false" ht="15" hidden="false" customHeight="false" outlineLevel="0" collapsed="false">
      <c r="B9" s="9" t="s">
        <v>185</v>
      </c>
      <c r="C9" s="24" t="n">
        <f aca="false">Chase_Strategy!C20</f>
        <v>720000</v>
      </c>
      <c r="D9" s="24" t="n">
        <f aca="false">Level_Strategy!C20</f>
        <v>720000</v>
      </c>
      <c r="E9" s="15" t="str">
        <f aca="false">IF(C9&lt;D9,"Chase","Level")</f>
        <v>Level</v>
      </c>
    </row>
    <row r="10" customFormat="false" ht="15" hidden="false" customHeight="false" outlineLevel="0" collapsed="false">
      <c r="B10" s="26" t="s">
        <v>186</v>
      </c>
      <c r="C10" s="25" t="n">
        <f aca="false">Chase_Strategy!C21</f>
        <v>772000</v>
      </c>
      <c r="D10" s="25" t="n">
        <f aca="false">Level_Strategy!C23</f>
        <v>810000</v>
      </c>
      <c r="E10" s="27" t="str">
        <f aca="false">IF(C10&lt;D10,"CHASE","LEVEL")</f>
        <v>CHASE</v>
      </c>
      <c r="G10" s="4" t="s">
        <v>187</v>
      </c>
    </row>
    <row r="11" customFormat="false" ht="15" hidden="false" customHeight="false" outlineLevel="0" collapsed="false">
      <c r="G11" s="0" t="s">
        <v>188</v>
      </c>
    </row>
    <row r="12" customFormat="false" ht="15" hidden="false" customHeight="false" outlineLevel="0" collapsed="false">
      <c r="G12" s="0" t="s">
        <v>189</v>
      </c>
    </row>
    <row r="13" customFormat="false" ht="15" hidden="false" customHeight="false" outlineLevel="0" collapsed="false">
      <c r="B13" s="4" t="s">
        <v>190</v>
      </c>
      <c r="G13" s="11" t="s">
        <v>191</v>
      </c>
    </row>
    <row r="14" customFormat="false" ht="15" hidden="false" customHeight="false" outlineLevel="0" collapsed="false">
      <c r="B14" s="0" t="s">
        <v>192</v>
      </c>
      <c r="G14" s="0" t="s">
        <v>193</v>
      </c>
    </row>
    <row r="15" customFormat="false" ht="15" hidden="false" customHeight="false" outlineLevel="0" collapsed="false">
      <c r="B15" s="0" t="s">
        <v>194</v>
      </c>
    </row>
    <row r="16" customFormat="false" ht="15" hidden="false" customHeight="false" outlineLevel="0" collapsed="false">
      <c r="B16" s="0" t="s">
        <v>195</v>
      </c>
      <c r="G16" s="13" t="s">
        <v>56</v>
      </c>
    </row>
    <row r="17" customFormat="false" ht="15" hidden="false" customHeight="false" outlineLevel="0" collapsed="false">
      <c r="B17" s="0" t="s">
        <v>196</v>
      </c>
      <c r="G17" s="0" t="s">
        <v>197</v>
      </c>
    </row>
    <row r="18" customFormat="false" ht="15" hidden="false" customHeight="false" outlineLevel="0" collapsed="false">
      <c r="B18" s="0" t="s">
        <v>198</v>
      </c>
      <c r="G18" s="0" t="s">
        <v>199</v>
      </c>
    </row>
    <row r="19" customFormat="false" ht="15" hidden="false" customHeight="false" outlineLevel="0" collapsed="false">
      <c r="B19" s="0" t="s">
        <v>200</v>
      </c>
      <c r="G19" s="0" t="s">
        <v>201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I3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18"/>
    <col collapsed="false" customWidth="true" hidden="false" outlineLevel="0" max="7" min="3" style="0" width="14"/>
    <col collapsed="false" customWidth="true" hidden="false" outlineLevel="0" max="8" min="8" style="0" width="5"/>
    <col collapsed="false" customWidth="true" hidden="false" outlineLevel="0" max="9" min="9" style="0" width="40"/>
  </cols>
  <sheetData>
    <row r="1" customFormat="false" ht="17.35" hidden="false" customHeight="false" outlineLevel="0" collapsed="false">
      <c r="B1" s="1" t="s">
        <v>202</v>
      </c>
    </row>
    <row r="2" customFormat="false" ht="15" hidden="false" customHeight="false" outlineLevel="0" collapsed="false">
      <c r="B2" s="7" t="s">
        <v>203</v>
      </c>
    </row>
    <row r="4" customFormat="false" ht="15" hidden="false" customHeight="false" outlineLevel="0" collapsed="false">
      <c r="B4" s="4" t="s">
        <v>204</v>
      </c>
      <c r="I4" s="4" t="s">
        <v>205</v>
      </c>
    </row>
    <row r="5" customFormat="false" ht="15" hidden="false" customHeight="false" outlineLevel="0" collapsed="false">
      <c r="B5" s="0" t="s">
        <v>206</v>
      </c>
    </row>
    <row r="6" customFormat="false" ht="15" hidden="false" customHeight="false" outlineLevel="0" collapsed="false">
      <c r="B6" s="0" t="s">
        <v>207</v>
      </c>
      <c r="I6" s="0" t="s">
        <v>208</v>
      </c>
    </row>
    <row r="8" customFormat="false" ht="15" hidden="false" customHeight="false" outlineLevel="0" collapsed="false">
      <c r="B8" s="4" t="s">
        <v>209</v>
      </c>
      <c r="I8" s="11" t="s">
        <v>210</v>
      </c>
    </row>
    <row r="9" customFormat="false" ht="15" hidden="false" customHeight="false" outlineLevel="0" collapsed="false">
      <c r="B9" s="0" t="s">
        <v>211</v>
      </c>
      <c r="C9" s="10" t="n">
        <v>2000</v>
      </c>
      <c r="I9" s="11" t="s">
        <v>212</v>
      </c>
    </row>
    <row r="10" customFormat="false" ht="15" hidden="false" customHeight="false" outlineLevel="0" collapsed="false">
      <c r="B10" s="0" t="s">
        <v>213</v>
      </c>
      <c r="C10" s="10" t="n">
        <v>3000</v>
      </c>
      <c r="I10" s="11" t="s">
        <v>214</v>
      </c>
    </row>
    <row r="11" customFormat="false" ht="15" hidden="false" customHeight="false" outlineLevel="0" collapsed="false">
      <c r="B11" s="0" t="s">
        <v>215</v>
      </c>
      <c r="C11" s="10" t="n">
        <v>8</v>
      </c>
    </row>
    <row r="12" customFormat="false" ht="15" hidden="false" customHeight="false" outlineLevel="0" collapsed="false">
      <c r="B12" s="0" t="s">
        <v>216</v>
      </c>
      <c r="C12" s="10" t="n">
        <v>25</v>
      </c>
      <c r="I12" s="11" t="s">
        <v>217</v>
      </c>
    </row>
    <row r="13" customFormat="false" ht="15" hidden="false" customHeight="false" outlineLevel="0" collapsed="false">
      <c r="B13" s="0" t="s">
        <v>218</v>
      </c>
      <c r="C13" s="10" t="n">
        <v>50</v>
      </c>
      <c r="I13" s="11" t="s">
        <v>219</v>
      </c>
    </row>
    <row r="14" customFormat="false" ht="15" hidden="false" customHeight="false" outlineLevel="0" collapsed="false">
      <c r="B14" s="0" t="s">
        <v>220</v>
      </c>
      <c r="C14" s="10" t="n">
        <v>500</v>
      </c>
    </row>
    <row r="15" customFormat="false" ht="15" hidden="false" customHeight="false" outlineLevel="0" collapsed="false">
      <c r="B15" s="0" t="s">
        <v>221</v>
      </c>
      <c r="C15" s="10" t="n">
        <v>10</v>
      </c>
      <c r="I15" s="11" t="s">
        <v>222</v>
      </c>
    </row>
    <row r="16" customFormat="false" ht="15" hidden="false" customHeight="false" outlineLevel="0" collapsed="false">
      <c r="B16" s="0" t="s">
        <v>223</v>
      </c>
      <c r="C16" s="10" t="n">
        <v>500</v>
      </c>
    </row>
    <row r="17" customFormat="false" ht="15" hidden="false" customHeight="false" outlineLevel="0" collapsed="false">
      <c r="I17" s="0" t="s">
        <v>224</v>
      </c>
    </row>
    <row r="18" customFormat="false" ht="15" hidden="false" customHeight="false" outlineLevel="0" collapsed="false">
      <c r="B18" s="4" t="s">
        <v>225</v>
      </c>
    </row>
    <row r="19" customFormat="false" ht="15" hidden="false" customHeight="false" outlineLevel="0" collapsed="false">
      <c r="B19" s="8" t="s">
        <v>123</v>
      </c>
      <c r="C19" s="8" t="s">
        <v>124</v>
      </c>
      <c r="I19" s="13" t="s">
        <v>226</v>
      </c>
    </row>
    <row r="20" customFormat="false" ht="15" hidden="false" customHeight="false" outlineLevel="0" collapsed="false">
      <c r="B20" s="9" t="s">
        <v>227</v>
      </c>
      <c r="C20" s="10" t="n">
        <v>4500</v>
      </c>
      <c r="I20" s="11" t="s">
        <v>228</v>
      </c>
    </row>
    <row r="21" customFormat="false" ht="15" hidden="false" customHeight="false" outlineLevel="0" collapsed="false">
      <c r="B21" s="9" t="s">
        <v>229</v>
      </c>
      <c r="C21" s="10" t="n">
        <v>6000</v>
      </c>
      <c r="I21" s="11" t="s">
        <v>230</v>
      </c>
    </row>
    <row r="22" customFormat="false" ht="15" hidden="false" customHeight="false" outlineLevel="0" collapsed="false">
      <c r="B22" s="9" t="s">
        <v>231</v>
      </c>
      <c r="C22" s="10" t="n">
        <v>7500</v>
      </c>
    </row>
    <row r="23" customFormat="false" ht="15" hidden="false" customHeight="false" outlineLevel="0" collapsed="false">
      <c r="B23" s="9" t="s">
        <v>232</v>
      </c>
      <c r="C23" s="10" t="n">
        <v>5000</v>
      </c>
      <c r="I23" s="11" t="s">
        <v>233</v>
      </c>
    </row>
    <row r="24" customFormat="false" ht="15" hidden="false" customHeight="false" outlineLevel="0" collapsed="false">
      <c r="I24" s="0" t="s">
        <v>234</v>
      </c>
    </row>
    <row r="25" customFormat="false" ht="15" hidden="false" customHeight="false" outlineLevel="0" collapsed="false">
      <c r="B25" s="4" t="s">
        <v>235</v>
      </c>
    </row>
    <row r="26" customFormat="false" ht="15" hidden="false" customHeight="false" outlineLevel="0" collapsed="false">
      <c r="B26" s="8" t="s">
        <v>123</v>
      </c>
      <c r="C26" s="8" t="s">
        <v>124</v>
      </c>
      <c r="D26" s="8" t="s">
        <v>236</v>
      </c>
      <c r="E26" s="8" t="s">
        <v>159</v>
      </c>
      <c r="F26" s="8" t="s">
        <v>237</v>
      </c>
      <c r="G26" s="8" t="s">
        <v>161</v>
      </c>
    </row>
    <row r="27" customFormat="false" ht="15" hidden="false" customHeight="false" outlineLevel="0" collapsed="false">
      <c r="B27" s="9" t="s">
        <v>227</v>
      </c>
      <c r="C27" s="9" t="n">
        <f aca="false">C20</f>
        <v>4500</v>
      </c>
      <c r="D27" s="28"/>
      <c r="E27" s="28"/>
      <c r="F27" s="28"/>
      <c r="G27" s="28"/>
    </row>
    <row r="28" customFormat="false" ht="15" hidden="false" customHeight="false" outlineLevel="0" collapsed="false">
      <c r="B28" s="9" t="s">
        <v>229</v>
      </c>
      <c r="C28" s="9" t="n">
        <f aca="false">C21</f>
        <v>6000</v>
      </c>
      <c r="D28" s="28"/>
      <c r="E28" s="28"/>
      <c r="F28" s="28"/>
      <c r="G28" s="28"/>
    </row>
    <row r="29" customFormat="false" ht="15" hidden="false" customHeight="false" outlineLevel="0" collapsed="false">
      <c r="B29" s="9" t="s">
        <v>231</v>
      </c>
      <c r="C29" s="9" t="n">
        <f aca="false">C22</f>
        <v>7500</v>
      </c>
      <c r="D29" s="28"/>
      <c r="E29" s="28"/>
      <c r="F29" s="28"/>
      <c r="G29" s="28"/>
    </row>
    <row r="30" customFormat="false" ht="15" hidden="false" customHeight="false" outlineLevel="0" collapsed="false">
      <c r="B30" s="9" t="s">
        <v>232</v>
      </c>
      <c r="C30" s="9" t="n">
        <f aca="false">C23</f>
        <v>5000</v>
      </c>
      <c r="D30" s="28"/>
      <c r="E30" s="28"/>
      <c r="F30" s="28"/>
      <c r="G30" s="28"/>
    </row>
    <row r="32" customFormat="false" ht="15" hidden="false" customHeight="false" outlineLevel="0" collapsed="false">
      <c r="B32" s="4" t="s">
        <v>238</v>
      </c>
    </row>
    <row r="33" customFormat="false" ht="15" hidden="false" customHeight="false" outlineLevel="0" collapsed="false">
      <c r="B33" s="0" t="s">
        <v>144</v>
      </c>
      <c r="C33" s="28"/>
    </row>
    <row r="34" customFormat="false" ht="15" hidden="false" customHeight="false" outlineLevel="0" collapsed="false">
      <c r="B34" s="0" t="s">
        <v>140</v>
      </c>
      <c r="C34" s="28"/>
    </row>
    <row r="35" customFormat="false" ht="15" hidden="false" customHeight="false" outlineLevel="0" collapsed="false">
      <c r="B35" s="0" t="s">
        <v>142</v>
      </c>
      <c r="C35" s="28"/>
    </row>
    <row r="36" customFormat="false" ht="15" hidden="false" customHeight="false" outlineLevel="0" collapsed="false">
      <c r="B36" s="0" t="s">
        <v>169</v>
      </c>
      <c r="C36" s="28"/>
    </row>
    <row r="37" customFormat="false" ht="15" hidden="false" customHeight="false" outlineLevel="0" collapsed="false">
      <c r="B37" s="0" t="s">
        <v>170</v>
      </c>
      <c r="C37" s="28"/>
    </row>
    <row r="38" customFormat="false" ht="15" hidden="false" customHeight="false" outlineLevel="0" collapsed="false">
      <c r="B38" s="4" t="s">
        <v>239</v>
      </c>
      <c r="C38" s="28"/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H2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12"/>
    <col collapsed="false" customWidth="true" hidden="false" outlineLevel="0" max="6" min="3" style="0" width="16"/>
    <col collapsed="false" customWidth="true" hidden="false" outlineLevel="0" max="7" min="7" style="0" width="5"/>
    <col collapsed="false" customWidth="true" hidden="false" outlineLevel="0" max="8" min="8" style="0" width="40"/>
  </cols>
  <sheetData>
    <row r="1" customFormat="false" ht="17.35" hidden="false" customHeight="false" outlineLevel="0" collapsed="false">
      <c r="B1" s="1" t="s">
        <v>240</v>
      </c>
    </row>
    <row r="2" customFormat="false" ht="15" hidden="false" customHeight="false" outlineLevel="0" collapsed="false">
      <c r="B2" s="7" t="s">
        <v>241</v>
      </c>
    </row>
    <row r="4" customFormat="false" ht="15" hidden="false" customHeight="false" outlineLevel="0" collapsed="false">
      <c r="B4" s="4" t="s">
        <v>204</v>
      </c>
      <c r="H4" s="4" t="s">
        <v>205</v>
      </c>
    </row>
    <row r="5" customFormat="false" ht="15" hidden="false" customHeight="false" outlineLevel="0" collapsed="false">
      <c r="B5" s="0" t="s">
        <v>242</v>
      </c>
    </row>
    <row r="6" customFormat="false" ht="15" hidden="false" customHeight="false" outlineLevel="0" collapsed="false">
      <c r="H6" s="4" t="s">
        <v>243</v>
      </c>
    </row>
    <row r="7" customFormat="false" ht="28.35" hidden="false" customHeight="false" outlineLevel="0" collapsed="false">
      <c r="B7" s="8" t="s">
        <v>49</v>
      </c>
      <c r="C7" s="8" t="s">
        <v>50</v>
      </c>
      <c r="D7" s="8" t="s">
        <v>244</v>
      </c>
      <c r="E7" s="8" t="s">
        <v>245</v>
      </c>
      <c r="F7" s="8" t="s">
        <v>246</v>
      </c>
    </row>
    <row r="8" customFormat="false" ht="15" hidden="false" customHeight="false" outlineLevel="0" collapsed="false">
      <c r="B8" s="9" t="n">
        <v>1</v>
      </c>
      <c r="C8" s="10" t="n">
        <v>125</v>
      </c>
      <c r="D8" s="9"/>
      <c r="E8" s="28"/>
      <c r="F8" s="9"/>
      <c r="H8" s="11" t="s">
        <v>247</v>
      </c>
    </row>
    <row r="9" customFormat="false" ht="15" hidden="false" customHeight="false" outlineLevel="0" collapsed="false">
      <c r="B9" s="9" t="n">
        <v>2</v>
      </c>
      <c r="C9" s="10" t="n">
        <v>132</v>
      </c>
      <c r="D9" s="9"/>
      <c r="E9" s="28"/>
      <c r="F9" s="9"/>
      <c r="H9" s="11" t="s">
        <v>248</v>
      </c>
    </row>
    <row r="10" customFormat="false" ht="15" hidden="false" customHeight="false" outlineLevel="0" collapsed="false">
      <c r="B10" s="9" t="n">
        <v>3</v>
      </c>
      <c r="C10" s="10" t="n">
        <v>128</v>
      </c>
      <c r="D10" s="9"/>
      <c r="E10" s="28"/>
      <c r="F10" s="9"/>
    </row>
    <row r="11" customFormat="false" ht="15" hidden="false" customHeight="false" outlineLevel="0" collapsed="false">
      <c r="B11" s="9" t="n">
        <v>4</v>
      </c>
      <c r="C11" s="10" t="n">
        <v>145</v>
      </c>
      <c r="D11" s="28"/>
      <c r="E11" s="28"/>
      <c r="F11" s="9"/>
      <c r="H11" s="11" t="s">
        <v>249</v>
      </c>
    </row>
    <row r="12" customFormat="false" ht="15" hidden="false" customHeight="false" outlineLevel="0" collapsed="false">
      <c r="B12" s="9" t="n">
        <v>5</v>
      </c>
      <c r="C12" s="10" t="n">
        <v>138</v>
      </c>
      <c r="D12" s="28"/>
      <c r="E12" s="28"/>
      <c r="F12" s="9"/>
      <c r="H12" s="11" t="s">
        <v>250</v>
      </c>
    </row>
    <row r="13" customFormat="false" ht="15" hidden="false" customHeight="false" outlineLevel="0" collapsed="false">
      <c r="B13" s="9" t="n">
        <v>6</v>
      </c>
      <c r="C13" s="10" t="n">
        <v>152</v>
      </c>
      <c r="D13" s="28"/>
      <c r="E13" s="28"/>
      <c r="F13" s="9"/>
      <c r="H13" s="11" t="s">
        <v>251</v>
      </c>
    </row>
    <row r="14" customFormat="false" ht="15" hidden="false" customHeight="false" outlineLevel="0" collapsed="false">
      <c r="B14" s="9" t="n">
        <v>7</v>
      </c>
      <c r="C14" s="10" t="n">
        <v>148</v>
      </c>
      <c r="D14" s="28"/>
      <c r="E14" s="28"/>
      <c r="F14" s="9"/>
      <c r="H14" s="11" t="s">
        <v>252</v>
      </c>
    </row>
    <row r="15" customFormat="false" ht="15" hidden="false" customHeight="false" outlineLevel="0" collapsed="false">
      <c r="B15" s="9" t="n">
        <v>8</v>
      </c>
      <c r="C15" s="10" t="n">
        <v>160</v>
      </c>
      <c r="D15" s="28"/>
      <c r="E15" s="28"/>
      <c r="F15" s="9"/>
    </row>
    <row r="16" customFormat="false" ht="15" hidden="false" customHeight="false" outlineLevel="0" collapsed="false">
      <c r="B16" s="9" t="n">
        <v>9</v>
      </c>
      <c r="C16" s="10" t="n">
        <v>155</v>
      </c>
      <c r="D16" s="28"/>
      <c r="E16" s="28"/>
      <c r="F16" s="9"/>
      <c r="H16" s="4" t="s">
        <v>253</v>
      </c>
    </row>
    <row r="17" customFormat="false" ht="15" hidden="false" customHeight="false" outlineLevel="0" collapsed="false">
      <c r="B17" s="9" t="n">
        <v>10</v>
      </c>
      <c r="C17" s="9"/>
      <c r="D17" s="28"/>
      <c r="E17" s="28"/>
      <c r="F17" s="28"/>
    </row>
    <row r="18" customFormat="false" ht="15" hidden="false" customHeight="false" outlineLevel="0" collapsed="false">
      <c r="H18" s="0" t="s">
        <v>254</v>
      </c>
    </row>
    <row r="19" customFormat="false" ht="15" hidden="false" customHeight="false" outlineLevel="0" collapsed="false">
      <c r="B19" s="4" t="s">
        <v>255</v>
      </c>
      <c r="H19" s="11" t="s">
        <v>256</v>
      </c>
    </row>
    <row r="20" customFormat="false" ht="15" hidden="false" customHeight="false" outlineLevel="0" collapsed="false">
      <c r="B20" s="8" t="s">
        <v>257</v>
      </c>
      <c r="C20" s="8" t="s">
        <v>244</v>
      </c>
      <c r="D20" s="8" t="s">
        <v>258</v>
      </c>
      <c r="E20" s="8" t="s">
        <v>259</v>
      </c>
    </row>
    <row r="21" customFormat="false" ht="15" hidden="false" customHeight="false" outlineLevel="0" collapsed="false">
      <c r="B21" s="9" t="s">
        <v>260</v>
      </c>
      <c r="C21" s="28"/>
      <c r="D21" s="28"/>
      <c r="E21" s="28"/>
      <c r="H21" s="4" t="s">
        <v>261</v>
      </c>
    </row>
    <row r="22" customFormat="false" ht="15" hidden="false" customHeight="false" outlineLevel="0" collapsed="false">
      <c r="B22" s="9" t="s">
        <v>262</v>
      </c>
      <c r="C22" s="28"/>
      <c r="D22" s="28"/>
      <c r="E22" s="28"/>
    </row>
    <row r="23" customFormat="false" ht="15" hidden="false" customHeight="false" outlineLevel="0" collapsed="false">
      <c r="H23" s="0" t="s">
        <v>263</v>
      </c>
    </row>
    <row r="24" customFormat="false" ht="15" hidden="false" customHeight="false" outlineLevel="0" collapsed="false">
      <c r="H24" s="0" t="s">
        <v>264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2026-02-04T09:09:46Z</dcterms:created>
  <dc:creator>openpyxl</dc:creator>
  <dc:description/>
  <dc:language>en-US</dc:language>
  <cp:lastModifiedBy/>
  <dcterms:modified xsi:type="dcterms:W3CDTF">2026-02-04T09:09:46Z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