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eployment-SMB\"/>
    </mc:Choice>
  </mc:AlternateContent>
  <xr:revisionPtr revIDLastSave="0" documentId="13_ncr:1_{BBB97328-41D9-4B15-8E3C-C92B8953F464}" xr6:coauthVersionLast="47" xr6:coauthVersionMax="47" xr10:uidLastSave="{00000000-0000-0000-0000-000000000000}"/>
  <bookViews>
    <workbookView xWindow="-108" yWindow="-108" windowWidth="23256" windowHeight="14256" tabRatio="500" firstSheet="2" activeTab="3" xr2:uid="{00000000-000D-0000-FFFF-FFFF00000000}"/>
  </bookViews>
  <sheets>
    <sheet name="Late Delivery (Decision Tree)" sheetId="1" r:id="rId1"/>
    <sheet name="Delivery Days (Regression Tree)" sheetId="2" r:id="rId2"/>
    <sheet name="Shipping Cost (Regression)" sheetId="3" r:id="rId3"/>
    <sheet name="Model Comparison" sheetId="4" r:id="rId4"/>
    <sheet name="Instructor Guide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0" i="3" l="1"/>
  <c r="H50" i="3" s="1"/>
  <c r="G49" i="3"/>
  <c r="H49" i="3" s="1"/>
  <c r="G48" i="3"/>
  <c r="H48" i="3" s="1"/>
  <c r="G47" i="3"/>
  <c r="H47" i="3" s="1"/>
  <c r="G46" i="3"/>
  <c r="H46" i="3" s="1"/>
  <c r="G45" i="3"/>
  <c r="H45" i="3" s="1"/>
  <c r="G44" i="3"/>
  <c r="H44" i="3" s="1"/>
  <c r="H43" i="3"/>
  <c r="G43" i="3"/>
  <c r="G42" i="3"/>
  <c r="H42" i="3" s="1"/>
  <c r="G41" i="3"/>
  <c r="B56" i="3" s="1"/>
  <c r="B36" i="3"/>
  <c r="B35" i="3"/>
  <c r="C35" i="3" s="1"/>
  <c r="B34" i="3"/>
  <c r="C34" i="3" s="1"/>
  <c r="B33" i="3"/>
  <c r="C33" i="3" s="1"/>
  <c r="C32" i="3"/>
  <c r="B32" i="3"/>
  <c r="B31" i="3"/>
  <c r="B30" i="3"/>
  <c r="B26" i="3"/>
  <c r="C31" i="3" s="1"/>
  <c r="B58" i="2"/>
  <c r="F53" i="2"/>
  <c r="E53" i="2"/>
  <c r="H53" i="2" s="1"/>
  <c r="H52" i="2"/>
  <c r="F52" i="2"/>
  <c r="E52" i="2"/>
  <c r="G52" i="2" s="1"/>
  <c r="F51" i="2"/>
  <c r="E51" i="2"/>
  <c r="H51" i="2" s="1"/>
  <c r="F50" i="2"/>
  <c r="E50" i="2"/>
  <c r="H50" i="2" s="1"/>
  <c r="F49" i="2"/>
  <c r="E49" i="2"/>
  <c r="H49" i="2" s="1"/>
  <c r="H48" i="2"/>
  <c r="F48" i="2"/>
  <c r="E48" i="2"/>
  <c r="G48" i="2" s="1"/>
  <c r="F47" i="2"/>
  <c r="E47" i="2"/>
  <c r="H47" i="2" s="1"/>
  <c r="F46" i="2"/>
  <c r="E46" i="2"/>
  <c r="G46" i="2" s="1"/>
  <c r="F45" i="2"/>
  <c r="E45" i="2"/>
  <c r="B57" i="2" s="1"/>
  <c r="H44" i="2"/>
  <c r="F44" i="2"/>
  <c r="E44" i="2"/>
  <c r="G44" i="2" s="1"/>
  <c r="B37" i="2"/>
  <c r="B36" i="2"/>
  <c r="B39" i="2" s="1"/>
  <c r="B45" i="1"/>
  <c r="G42" i="1"/>
  <c r="H42" i="1" s="1"/>
  <c r="G41" i="1"/>
  <c r="H41" i="1" s="1"/>
  <c r="G40" i="1"/>
  <c r="H40" i="1" s="1"/>
  <c r="H39" i="1"/>
  <c r="G39" i="1"/>
  <c r="G38" i="1"/>
  <c r="H38" i="1" s="1"/>
  <c r="G37" i="1"/>
  <c r="H37" i="1" s="1"/>
  <c r="G36" i="1"/>
  <c r="H36" i="1" s="1"/>
  <c r="G35" i="1"/>
  <c r="H35" i="1" s="1"/>
  <c r="G34" i="1"/>
  <c r="H34" i="1" s="1"/>
  <c r="G33" i="1"/>
  <c r="B48" i="1" s="1"/>
  <c r="G32" i="1"/>
  <c r="H32" i="1" s="1"/>
  <c r="H31" i="1"/>
  <c r="G31" i="1"/>
  <c r="B26" i="1"/>
  <c r="B25" i="1"/>
  <c r="B24" i="1"/>
  <c r="B23" i="1"/>
  <c r="B59" i="2" l="1"/>
  <c r="H33" i="1"/>
  <c r="G45" i="2"/>
  <c r="G49" i="2"/>
  <c r="G53" i="2"/>
  <c r="H45" i="2"/>
  <c r="B46" i="1"/>
  <c r="B49" i="1" s="1"/>
  <c r="B56" i="2"/>
  <c r="B47" i="1"/>
  <c r="G50" i="2"/>
  <c r="H46" i="2"/>
  <c r="H41" i="3"/>
  <c r="B27" i="3"/>
  <c r="B38" i="2"/>
  <c r="G47" i="2"/>
  <c r="G51" i="2"/>
  <c r="C30" i="3"/>
  <c r="B53" i="3"/>
  <c r="B54" i="3"/>
  <c r="B55" i="3"/>
</calcChain>
</file>

<file path=xl/sharedStrings.xml><?xml version="1.0" encoding="utf-8"?>
<sst xmlns="http://schemas.openxmlformats.org/spreadsheetml/2006/main" count="336" uniqueCount="290">
  <si>
    <t>🚚 Late Delivery Classifier — Decision Tree</t>
  </si>
  <si>
    <t>Predicts whether a shipment will arrive late (Yes/No). Deploy as nested IF() formulas.</t>
  </si>
  <si>
    <t>① DECISION TREE RULES (from your classification tree output)</t>
  </si>
  <si>
    <t>Rule 1: IF Distance_Miles &gt; 500 AND Carrier = "Economy" → LATE (82% of training cases)</t>
  </si>
  <si>
    <t>Rule 2: IF Distance_Miles &gt; 500 AND Carrier ≠ "Economy" AND Weather_Delay = 1 → LATE (68%)</t>
  </si>
  <si>
    <t>Rule 3: IF Distance_Miles &gt; 500 AND Carrier ≠ "Economy" AND Weather_Delay = 0 → ON TIME (85%)</t>
  </si>
  <si>
    <t>Rule 4: IF Distance_Miles ≤ 500 AND Order_Volume &gt; 150 → LATE (60%)</t>
  </si>
  <si>
    <t>Rule 5: IF Distance_Miles ≤ 500 AND Order_Volume ≤ 150 → ON TIME (91%)</t>
  </si>
  <si>
    <t>② ADJUSTABLE THRESHOLDS</t>
  </si>
  <si>
    <t>Distance Cutoff (miles)</t>
  </si>
  <si>
    <t>Primary split</t>
  </si>
  <si>
    <t>Volume Cutoff (units/day)</t>
  </si>
  <si>
    <t>Secondary split for short hauls</t>
  </si>
  <si>
    <t>③ SCORE A SINGLE SHIPMENT</t>
  </si>
  <si>
    <t>Distance (miles)</t>
  </si>
  <si>
    <t>Origin to destination</t>
  </si>
  <si>
    <t>Carrier Type</t>
  </si>
  <si>
    <t>Express</t>
  </si>
  <si>
    <t>Economy, Standard, or Express</t>
  </si>
  <si>
    <t>Weather Delay Flag</t>
  </si>
  <si>
    <t>1 = weather advisory active, 0 = clear</t>
  </si>
  <si>
    <t>Daily Order Volume</t>
  </si>
  <si>
    <t>Packages processed today</t>
  </si>
  <si>
    <t>Package Weight (lbs)</t>
  </si>
  <si>
    <t>Individual package weight</t>
  </si>
  <si>
    <t>PREDICTION</t>
  </si>
  <si>
    <t>Confidence</t>
  </si>
  <si>
    <t>Historical accuracy for this tree path</t>
  </si>
  <si>
    <t>Recommended Action</t>
  </si>
  <si>
    <t>Decision Path</t>
  </si>
  <si>
    <t>④ BATCH SCORING — Score Multiple Shipments</t>
  </si>
  <si>
    <t>Shipment ID</t>
  </si>
  <si>
    <t>Distance
(miles)</t>
  </si>
  <si>
    <t>Carrier</t>
  </si>
  <si>
    <t>Weather
Delay</t>
  </si>
  <si>
    <t>Daily
Volume</t>
  </si>
  <si>
    <t>Weight
(lbs)</t>
  </si>
  <si>
    <t>Prediction</t>
  </si>
  <si>
    <t>Action</t>
  </si>
  <si>
    <t>SHP-001</t>
  </si>
  <si>
    <t>Economy</t>
  </si>
  <si>
    <t>SHP-002</t>
  </si>
  <si>
    <t>Standard</t>
  </si>
  <si>
    <t>SHP-003</t>
  </si>
  <si>
    <t>SHP-004</t>
  </si>
  <si>
    <t>SHP-005</t>
  </si>
  <si>
    <t>SHP-006</t>
  </si>
  <si>
    <t>SHP-007</t>
  </si>
  <si>
    <t>SHP-008</t>
  </si>
  <si>
    <t>SHP-009</t>
  </si>
  <si>
    <t>SHP-010</t>
  </si>
  <si>
    <t>SHP-011</t>
  </si>
  <si>
    <t>SHP-012</t>
  </si>
  <si>
    <t>SUMMARY</t>
  </si>
  <si>
    <t>Total Shipments:</t>
  </si>
  <si>
    <t>Predicted Late:</t>
  </si>
  <si>
    <t>At Risk:</t>
  </si>
  <si>
    <t>On Time:</t>
  </si>
  <si>
    <t>Late Rate:</t>
  </si>
  <si>
    <t>📦 Delivery Time Estimator — Regression Tree</t>
  </si>
  <si>
    <t>Predicts HOW MANY DAYS a shipment will take. Each leaf = an average delivery time from training data.</t>
  </si>
  <si>
    <t>① REGRESSION TREE RULES (leaves = predicted days, not categories)</t>
  </si>
  <si>
    <t>Leaf 1: IF Distance ≤ 200 miles → 1.2 days avg (local/regional)</t>
  </si>
  <si>
    <t>Leaf 2: IF Distance (200, 500] AND Priority = "Express" → 1.8 days avg</t>
  </si>
  <si>
    <t>Leaf 3: IF Distance (200, 500] AND Priority ≠ "Express" AND Weight ≤ 30 lbs → 2.5 days avg</t>
  </si>
  <si>
    <t>Leaf 4: IF Distance (200, 500] AND Priority ≠ "Express" AND Weight &gt; 30 lbs → 3.2 days avg</t>
  </si>
  <si>
    <t>Leaf 5: IF Distance &gt; 500 AND Priority = "Express" → 2.4 days avg</t>
  </si>
  <si>
    <t>Leaf 6: IF Distance &gt; 500 AND Priority ≠ "Express" → 4.1 days avg</t>
  </si>
  <si>
    <t>Key difference from Tab 1: This tree predicts a NUMBER (days), not a category.</t>
  </si>
  <si>
    <t>Each leaf holds the AVERAGE delivery time from training data for shipments matching those rules.</t>
  </si>
  <si>
    <t>② TREE SPLIT POINTS</t>
  </si>
  <si>
    <t>Distance Split 1 (miles)</t>
  </si>
  <si>
    <t>Local vs regional</t>
  </si>
  <si>
    <t>Distance Split 2 (miles)</t>
  </si>
  <si>
    <t>Regional vs long-haul</t>
  </si>
  <si>
    <t>Weight Cutoff (lbs)</t>
  </si>
  <si>
    <t>Light vs heavy package</t>
  </si>
  <si>
    <t>LEAF VALUES (avg days from training data — update when you retrain)</t>
  </si>
  <si>
    <t>Leaf 1: Local</t>
  </si>
  <si>
    <t>days</t>
  </si>
  <si>
    <t>Leaf 2: Regional Express</t>
  </si>
  <si>
    <t>Leaf 3: Regional Standard Light</t>
  </si>
  <si>
    <t>Leaf 4: Regional Standard Heavy</t>
  </si>
  <si>
    <t>Leaf 5: Long-haul Express</t>
  </si>
  <si>
    <t>Leaf 6: Long-haul Standard</t>
  </si>
  <si>
    <t>Priority</t>
  </si>
  <si>
    <t>Origin City</t>
  </si>
  <si>
    <t>Atlanta</t>
  </si>
  <si>
    <t>Destination City</t>
  </si>
  <si>
    <t>Chicago</t>
  </si>
  <si>
    <t>PREDICTED DELIVERY DAYS</t>
  </si>
  <si>
    <t>Leaf Used</t>
  </si>
  <si>
    <t>Customer Promise</t>
  </si>
  <si>
    <t>Buffer Recommendation</t>
  </si>
  <si>
    <t>days (25% buffer for customer-facing promise)</t>
  </si>
  <si>
    <t>④ BATCH SCORING</t>
  </si>
  <si>
    <t>Predicted
Days</t>
  </si>
  <si>
    <t>Leaf</t>
  </si>
  <si>
    <t>Customer
Promise</t>
  </si>
  <si>
    <t>Buffer
(days)</t>
  </si>
  <si>
    <t>SHP-101</t>
  </si>
  <si>
    <t>SHP-102</t>
  </si>
  <si>
    <t>SHP-103</t>
  </si>
  <si>
    <t>SHP-104</t>
  </si>
  <si>
    <t>SHP-105</t>
  </si>
  <si>
    <t>SHP-106</t>
  </si>
  <si>
    <t>SHP-107</t>
  </si>
  <si>
    <t>SHP-108</t>
  </si>
  <si>
    <t>SHP-109</t>
  </si>
  <si>
    <t>SHP-110</t>
  </si>
  <si>
    <t>FLEET SUMMARY</t>
  </si>
  <si>
    <t>Average Predicted Days:</t>
  </si>
  <si>
    <t>Longest Predicted:</t>
  </si>
  <si>
    <t>Shipments &gt; 3 days:</t>
  </si>
  <si>
    <t>% needing 5-day promise:</t>
  </si>
  <si>
    <t>💰 Shipping Cost Predictor — Multiple Linear Regression</t>
  </si>
  <si>
    <t>Predicts shipping cost using a linear equation: Cost = β₀ + β₁·Distance + β₂·Weight + β₃·Express + β₄·Fuel_Index + β₅·Fragile</t>
  </si>
  <si>
    <t>① MODEL COEFFICIENTS (from regression output — SAS, Python, or R)</t>
  </si>
  <si>
    <t>Variable</t>
  </si>
  <si>
    <t>Coefficient (β)</t>
  </si>
  <si>
    <t>Interpretation</t>
  </si>
  <si>
    <t>Units</t>
  </si>
  <si>
    <t>Source</t>
  </si>
  <si>
    <t>Intercept (β₀)</t>
  </si>
  <si>
    <t>Base cost when all inputs are zero</t>
  </si>
  <si>
    <t>$</t>
  </si>
  <si>
    <t>Model output</t>
  </si>
  <si>
    <t>Distance_Miles (β₁)</t>
  </si>
  <si>
    <t>Cost per additional mile</t>
  </si>
  <si>
    <t>$/mile</t>
  </si>
  <si>
    <t>Weight_Lbs (β₂)</t>
  </si>
  <si>
    <t>Cost per additional pound</t>
  </si>
  <si>
    <t>$/lb</t>
  </si>
  <si>
    <t>Is_Express (β₃)</t>
  </si>
  <si>
    <t>Premium for express shipping (1=yes)</t>
  </si>
  <si>
    <t>Fuel_Price_Index (β₄)</t>
  </si>
  <si>
    <t>Effect of fuel price changes</t>
  </si>
  <si>
    <t>$/index pt</t>
  </si>
  <si>
    <t>Is_Fragile (β₅)</t>
  </si>
  <si>
    <t>Surcharge for fragile handling (1=yes)</t>
  </si>
  <si>
    <t>MODEL FIT STATISTICS</t>
  </si>
  <si>
    <t>R-squared</t>
  </si>
  <si>
    <t>Model explains 78% of cost variation</t>
  </si>
  <si>
    <t>Adjusted R-squared</t>
  </si>
  <si>
    <t>Adjusted for number of predictors</t>
  </si>
  <si>
    <t>Root MSE</t>
  </si>
  <si>
    <t>Average prediction error ≈ $4.35</t>
  </si>
  <si>
    <t>F-statistic p-value</t>
  </si>
  <si>
    <t>&lt;0.0001</t>
  </si>
  <si>
    <t>Model is statistically significant</t>
  </si>
  <si>
    <t>② ESTIMATE COST FOR A SINGLE SHIPMENT</t>
  </si>
  <si>
    <t>Weight (lbs)</t>
  </si>
  <si>
    <t>Express Shipping?</t>
  </si>
  <si>
    <t>Fuel Price Index</t>
  </si>
  <si>
    <t>Fragile?</t>
  </si>
  <si>
    <t>PREDICTED SHIPPING COST</t>
  </si>
  <si>
    <t>Prediction Range (±2×RMSE)</t>
  </si>
  <si>
    <t>95% of actual costs fall within this range</t>
  </si>
  <si>
    <t>COST BREAKDOWN</t>
  </si>
  <si>
    <t>Base cost (intercept)</t>
  </si>
  <si>
    <t>Distance component</t>
  </si>
  <si>
    <t>Weight component</t>
  </si>
  <si>
    <t>Express premium</t>
  </si>
  <si>
    <t>Fuel surcharge</t>
  </si>
  <si>
    <t>Fragile handling</t>
  </si>
  <si>
    <t>TOTAL</t>
  </si>
  <si>
    <t>③ BATCH SCORING — Estimate Costs for Multiple Shipments</t>
  </si>
  <si>
    <t>Express
(1=Yes)</t>
  </si>
  <si>
    <t>Fuel
Index</t>
  </si>
  <si>
    <t>Fragile
(1=Yes)</t>
  </si>
  <si>
    <t>Predicted
Cost</t>
  </si>
  <si>
    <t>Margin Check
(vs $25 avg price)</t>
  </si>
  <si>
    <t>SHP-201</t>
  </si>
  <si>
    <t>SHP-202</t>
  </si>
  <si>
    <t>SHP-203</t>
  </si>
  <si>
    <t>SHP-204</t>
  </si>
  <si>
    <t>SHP-205</t>
  </si>
  <si>
    <t>SHP-206</t>
  </si>
  <si>
    <t>SHP-207</t>
  </si>
  <si>
    <t>SHP-208</t>
  </si>
  <si>
    <t>SHP-209</t>
  </si>
  <si>
    <t>SHP-210</t>
  </si>
  <si>
    <t>COST SUMMARY</t>
  </si>
  <si>
    <t>Average Predicted Cost:</t>
  </si>
  <si>
    <t>Most Expensive Shipment:</t>
  </si>
  <si>
    <t>Shipments Over $25:</t>
  </si>
  <si>
    <t>Total Batch Cost:</t>
  </si>
  <si>
    <t>⚖️ Three Models, Three Questions — Logistics Deployment Guide</t>
  </si>
  <si>
    <t>Decision Tree
(Classification)</t>
  </si>
  <si>
    <t>Regression Tree
(Interval Target)</t>
  </si>
  <si>
    <t>Multiple Regression
(Linear Equation)</t>
  </si>
  <si>
    <t>Business Question</t>
  </si>
  <si>
    <t>Will this shipment be late?</t>
  </si>
  <si>
    <t>How many days will delivery take?</t>
  </si>
  <si>
    <t>How much will shipping cost?</t>
  </si>
  <si>
    <t>Target Type</t>
  </si>
  <si>
    <t>Category (Late / On Time)</t>
  </si>
  <si>
    <t>Number (continuous days)</t>
  </si>
  <si>
    <t>Number (continuous $)</t>
  </si>
  <si>
    <t>How It Scores</t>
  </si>
  <si>
    <t>Nested IF() formulas</t>
  </si>
  <si>
    <t>Nested IF() → leaf averages</t>
  </si>
  <si>
    <t>Linear equation: y = β₀ + Σ(βᵢ·xᵢ)</t>
  </si>
  <si>
    <t>Output</t>
  </si>
  <si>
    <t>LATE / AT RISK / ON TIME</t>
  </si>
  <si>
    <t>1.2 days, 2.5 days, etc.</t>
  </si>
  <si>
    <t>$18.42, $32.15, etc.</t>
  </si>
  <si>
    <t>Business Action</t>
  </si>
  <si>
    <t>Reroute, upgrade carrier, or alert customer</t>
  </si>
  <si>
    <t>Set customer delivery promise + buffer</t>
  </si>
  <si>
    <t>Price shipment, check margin, flag unprofitable</t>
  </si>
  <si>
    <t>Interpretability</t>
  </si>
  <si>
    <t>Very high — read the rules</t>
  </si>
  <si>
    <t>High — read the rules + averages</t>
  </si>
  <si>
    <t>Medium — coefficients need context</t>
  </si>
  <si>
    <t>When to Retrain</t>
  </si>
  <si>
    <t>New carrier options or routes added</t>
  </si>
  <si>
    <t>Seasonal delivery patterns change</t>
  </si>
  <si>
    <t>Fuel costs shift or new surcharges added</t>
  </si>
  <si>
    <t>Best For SMB When...</t>
  </si>
  <si>
    <t>Need quick yes/no decisions</t>
  </si>
  <si>
    <t>Need estimated time for customer promises</t>
  </si>
  <si>
    <t>Need precise cost for pricing/quoting</t>
  </si>
  <si>
    <t>Excel Complexity</t>
  </si>
  <si>
    <t>Nested IF (moderate)</t>
  </si>
  <si>
    <t>One SUM formula (simple!)</t>
  </si>
  <si>
    <t>Handles Nonlinearity?</t>
  </si>
  <si>
    <t>Yes — different rules per segment</t>
  </si>
  <si>
    <t>Yes — different averages per segment</t>
  </si>
  <si>
    <t>No — assumes straight-line relationships</t>
  </si>
  <si>
    <t>Who Uses This Output?</t>
  </si>
  <si>
    <t>Dispatch manager, customer service</t>
  </si>
  <si>
    <t>Customer service, website/app</t>
  </si>
  <si>
    <t>Pricing team, finance, account managers</t>
  </si>
  <si>
    <t>BIZML FRAMEWORK: From Prediction to Action</t>
  </si>
  <si>
    <t>1. What decision are we making?</t>
  </si>
  <si>
    <t>Should we intervene on this shipment?</t>
  </si>
  <si>
    <t>What delivery window do we promise?</t>
  </si>
  <si>
    <t>Should we accept this shipment at this price?</t>
  </si>
  <si>
    <t>2. Who makes the decision?</t>
  </si>
  <si>
    <t>Dispatch manager at morning huddle</t>
  </si>
  <si>
    <t>Customer service rep on the phone</t>
  </si>
  <si>
    <t>Account manager building a quote</t>
  </si>
  <si>
    <t>3. What action do they take?</t>
  </si>
  <si>
    <t>Reroute, upgrade, or notify</t>
  </si>
  <si>
    <t>Promise 2-day, 3-day, or 5-day</t>
  </si>
  <si>
    <t>Adjust pricing or decline unprofitable shipments</t>
  </si>
  <si>
    <t>4. How do we measure impact?</t>
  </si>
  <si>
    <t>On-time delivery rate improvement</t>
  </si>
  <si>
    <t>Promise accuracy (% within window)</t>
  </si>
  <si>
    <t>Margin improvement per shipment</t>
  </si>
  <si>
    <t>📖 Instructor Guide: Logistics Model Deployment</t>
  </si>
  <si>
    <t>WHY LOGISTICS?</t>
  </si>
  <si>
    <t>Logistics is ideal for teaching deployment because SMBs face these exact questions daily.</t>
  </si>
  <si>
    <t>The three models map cleanly to three distinct target types students learn in class:</t>
  </si>
  <si>
    <t xml:space="preserve">  • Classification tree → binary/categorical target (Late? Yes/No)</t>
  </si>
  <si>
    <t xml:space="preserve">  • Regression tree → continuous target via segments (Days to deliver)</t>
  </si>
  <si>
    <t xml:space="preserve">  • Multiple regression → continuous target via equation (Shipping cost in $)</t>
  </si>
  <si>
    <t>Students can see that the SAME deployment approach (Excel formulas) works across all three.</t>
  </si>
  <si>
    <t>CLASSIFICATION TREE vs REGRESSION TREE</t>
  </si>
  <si>
    <t>This is a key distinction many students miss.</t>
  </si>
  <si>
    <t>CLASSIFICATION tree: Target is a category. Leaves contain the MOST COMMON class.</t>
  </si>
  <si>
    <t>REGRESSION tree: Target is a number. Leaves contain the AVERAGE value.</t>
  </si>
  <si>
    <t>Both deploy identically — nested IF() in Excel. The only difference is what the leaf returns.</t>
  </si>
  <si>
    <t>Activity: Have students look at Tabs 1 and 2 side-by-side and spot the structural similarity.</t>
  </si>
  <si>
    <t>MULTIPLE REGRESSION vs TREE MODELS</t>
  </si>
  <si>
    <t>Key difference: Regression gives a CONTINUOUS formula. Trees give DISCRETE segments.</t>
  </si>
  <si>
    <t>Example: Regression says "each mile adds $0.012." Tree says "under 200 mi = 1.2 days, 200-500 mi = 2.5 days."</t>
  </si>
  <si>
    <t>Regression captures GRADUAL effects. Trees capture STEP changes.</t>
  </si>
  <si>
    <t>Activity: Score a 300-mile shipment vs 301-mile shipment in both Tab 2 and Tab 3.</t>
  </si>
  <si>
    <t>Regression cost changes smoothly. Tree estimate stays the same until a split point is crossed.</t>
  </si>
  <si>
    <t>COLOR CODING</t>
  </si>
  <si>
    <t>BLUE text on YELLOW background = Inputs students can change (play with these!)</t>
  </si>
  <si>
    <t>BLACK text = Formulas (dont overwrite these)</t>
  </si>
  <si>
    <t>GREEN background = Results and predictions</t>
  </si>
  <si>
    <t>CLASS ACTIVITIES</t>
  </si>
  <si>
    <t>1. WHAT-IF: A fuel price spike from 3.5 to 4.5 — how does it change costs across the batch? (Tab 3)</t>
  </si>
  <si>
    <t>2. THRESHOLD TUNING: What if we lower the distance cutoff from 500 to 400 miles? (Tab 1) More shipments flagged as late — is that worth the extra intervention cost?</t>
  </si>
  <si>
    <t>3. MODEL SELECTION: You can only deploy ONE model. Which one and why? Use the Comparison tab to defend your choice.</t>
  </si>
  <si>
    <t>4. BUILD YOUR OWN: After modeling in SAS, extract coefficients and recreate Tab 3 with their own data.</t>
  </si>
  <si>
    <t>5. CUSTOMER PROMISE: Use Tab 2 to design a delivery promise strategy. When should you add buffer? How much?</t>
  </si>
  <si>
    <t>6. PROFIT ANALYSIS: Combine Tab 2 (delivery speed) with Tab 3 (cost) — which shipments are fast AND cheap? Which are slow AND expensive?</t>
  </si>
  <si>
    <t>CONNECTING TO THE FULL ANALYTICS LIFECYCLE</t>
  </si>
  <si>
    <t>These templates represent the DEPLOYMENT phase — the end of the analytics lifecycle.</t>
  </si>
  <si>
    <t>Remind students of what came before:</t>
  </si>
  <si>
    <t xml:space="preserve">  Discovery → Data Prep → Model Building → Model Comparison → THIS: Deployment</t>
  </si>
  <si>
    <t>And what comes after:</t>
  </si>
  <si>
    <t xml:space="preserve">  Monitoring → Is the model still accurate? → Retrain when performance degrades.</t>
  </si>
  <si>
    <t>The coefficients in these sheets are SNAPSHOTS. They were accurate when the model was built.</t>
  </si>
  <si>
    <t>Fuel prices change. Routes change. New carriers appear. Thats why we retrain.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</si>
</sst>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%"/>
    <numFmt numFmtId="165" formatCode="0.0"/>
    <numFmt numFmtId="166" formatCode="0.000"/>
    <numFmt numFmtId="167" formatCode="\$#,##0.00"/>
  </numFmts>
  <fonts count="15" x14ac:knownFonts="1">
    <font>
      <sz val="11"/>
      <color theme="1"/>
      <name val="Calibri"/>
      <family val="2"/>
      <charset val="1"/>
    </font>
    <font>
      <b/>
      <sz val="14"/>
      <color rgb="FF1B3A4B"/>
      <name val="Arial"/>
      <family val="2"/>
    </font>
    <font>
      <i/>
      <sz val="9"/>
      <color rgb="FF666666"/>
      <name val="Arial"/>
      <family val="2"/>
    </font>
    <font>
      <b/>
      <sz val="10"/>
      <color rgb="FF1B3A4B"/>
      <name val="Arial"/>
      <family val="2"/>
    </font>
    <font>
      <sz val="9"/>
      <color rgb="FF333333"/>
      <name val="Consolas"/>
      <family val="3"/>
    </font>
    <font>
      <sz val="10"/>
      <name val="Arial"/>
      <family val="2"/>
    </font>
    <font>
      <sz val="10"/>
      <color rgb="FF0000FF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i/>
      <sz val="9"/>
      <color rgb="FF1B3A4B"/>
      <name val="Arial"/>
      <family val="2"/>
    </font>
    <font>
      <b/>
      <sz val="11"/>
      <name val="Arial"/>
      <family val="2"/>
    </font>
    <font>
      <b/>
      <sz val="11"/>
      <color rgb="FF1B3A4B"/>
      <name val="Arial"/>
      <family val="2"/>
    </font>
    <font>
      <b/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6E4F0"/>
        <bgColor rgb="FFE2EFDA"/>
      </patternFill>
    </fill>
    <fill>
      <patternFill patternType="solid">
        <fgColor rgb="FFFFF2CC"/>
        <bgColor rgb="FFE2EFDA"/>
      </patternFill>
    </fill>
    <fill>
      <patternFill patternType="solid">
        <fgColor rgb="FFE2EFDA"/>
        <bgColor rgb="FFD6E4F0"/>
      </patternFill>
    </fill>
    <fill>
      <patternFill patternType="solid">
        <fgColor rgb="FF1B3A4B"/>
        <b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5" fillId="0" borderId="0" xfId="0" applyFont="1" applyAlignment="1">
      <alignment wrapText="1"/>
    </xf>
    <xf numFmtId="0" fontId="13" fillId="2" borderId="0" xfId="0" applyFont="1" applyFill="1"/>
    <xf numFmtId="0" fontId="9" fillId="4" borderId="1" xfId="0" applyFont="1" applyFill="1" applyBorder="1"/>
    <xf numFmtId="0" fontId="11" fillId="0" borderId="0" xfId="0" applyFont="1"/>
    <xf numFmtId="0" fontId="2" fillId="0" borderId="1" xfId="0" applyFont="1" applyBorder="1"/>
    <xf numFmtId="0" fontId="9" fillId="0" borderId="1" xfId="0" applyFont="1" applyBorder="1"/>
    <xf numFmtId="0" fontId="4" fillId="0" borderId="0" xfId="0" applyFont="1"/>
    <xf numFmtId="0" fontId="3" fillId="2" borderId="0" xfId="0" applyFont="1" applyFill="1"/>
    <xf numFmtId="0" fontId="2" fillId="0" borderId="0" xfId="0" applyFont="1"/>
    <xf numFmtId="0" fontId="1" fillId="0" borderId="0" xfId="0" applyFont="1"/>
    <xf numFmtId="0" fontId="2" fillId="0" borderId="0" xfId="0" applyFont="1"/>
    <xf numFmtId="0" fontId="5" fillId="0" borderId="1" xfId="0" applyFont="1" applyBorder="1"/>
    <xf numFmtId="0" fontId="6" fillId="3" borderId="1" xfId="0" applyFont="1" applyFill="1" applyBorder="1"/>
    <xf numFmtId="3" fontId="6" fillId="3" borderId="1" xfId="0" applyNumberFormat="1" applyFont="1" applyFill="1" applyBorder="1"/>
    <xf numFmtId="0" fontId="7" fillId="0" borderId="1" xfId="0" applyFont="1" applyBorder="1"/>
    <xf numFmtId="0" fontId="7" fillId="4" borderId="1" xfId="0" applyFont="1" applyFill="1" applyBorder="1"/>
    <xf numFmtId="0" fontId="8" fillId="0" borderId="1" xfId="0" applyFont="1" applyBorder="1"/>
    <xf numFmtId="164" fontId="9" fillId="4" borderId="1" xfId="0" applyNumberFormat="1" applyFont="1" applyFill="1" applyBorder="1"/>
    <xf numFmtId="0" fontId="9" fillId="0" borderId="1" xfId="0" applyFont="1" applyBorder="1"/>
    <xf numFmtId="0" fontId="2" fillId="0" borderId="1" xfId="0" applyFont="1" applyBorder="1"/>
    <xf numFmtId="0" fontId="10" fillId="5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/>
    <xf numFmtId="0" fontId="9" fillId="0" borderId="0" xfId="0" applyFont="1"/>
    <xf numFmtId="164" fontId="9" fillId="0" borderId="0" xfId="0" applyNumberFormat="1" applyFont="1"/>
    <xf numFmtId="165" fontId="6" fillId="3" borderId="1" xfId="0" applyNumberFormat="1" applyFont="1" applyFill="1" applyBorder="1"/>
    <xf numFmtId="165" fontId="1" fillId="4" borderId="1" xfId="0" applyNumberFormat="1" applyFont="1" applyFill="1" applyBorder="1"/>
    <xf numFmtId="0" fontId="12" fillId="0" borderId="0" xfId="0" applyFont="1"/>
    <xf numFmtId="165" fontId="9" fillId="0" borderId="1" xfId="0" applyNumberFormat="1" applyFont="1" applyBorder="1"/>
    <xf numFmtId="165" fontId="9" fillId="4" borderId="1" xfId="0" applyNumberFormat="1" applyFont="1" applyFill="1" applyBorder="1"/>
    <xf numFmtId="165" fontId="9" fillId="0" borderId="0" xfId="0" applyNumberFormat="1" applyFont="1"/>
    <xf numFmtId="2" fontId="6" fillId="3" borderId="1" xfId="0" applyNumberFormat="1" applyFont="1" applyFill="1" applyBorder="1"/>
    <xf numFmtId="166" fontId="6" fillId="3" borderId="1" xfId="0" applyNumberFormat="1" applyFont="1" applyFill="1" applyBorder="1"/>
    <xf numFmtId="167" fontId="1" fillId="4" borderId="1" xfId="0" applyNumberFormat="1" applyFont="1" applyFill="1" applyBorder="1"/>
    <xf numFmtId="167" fontId="9" fillId="0" borderId="1" xfId="0" applyNumberFormat="1" applyFont="1" applyBorder="1"/>
    <xf numFmtId="164" fontId="9" fillId="0" borderId="1" xfId="0" applyNumberFormat="1" applyFont="1" applyBorder="1"/>
    <xf numFmtId="167" fontId="9" fillId="4" borderId="1" xfId="0" applyNumberFormat="1" applyFont="1" applyFill="1" applyBorder="1"/>
    <xf numFmtId="167" fontId="9" fillId="0" borderId="0" xfId="0" applyNumberFormat="1" applyFont="1"/>
    <xf numFmtId="0" fontId="8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EEABF95-9941-4290-98EE-AF526F7D208E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A1B9A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1565C0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57F17"/>
      <rgbColor rgb="FFFF6F00"/>
      <rgbColor rgb="FF666666"/>
      <rgbColor rgb="FF969696"/>
      <rgbColor rgb="FF1B3A4B"/>
      <rgbColor rgb="FF339966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62828"/>
  </sheetPr>
  <dimension ref="A1:H49"/>
  <sheetViews>
    <sheetView zoomScaleNormal="100" workbookViewId="0">
      <selection activeCell="I12" sqref="I12"/>
    </sheetView>
  </sheetViews>
  <sheetFormatPr defaultColWidth="8.6640625" defaultRowHeight="14.4" x14ac:dyDescent="0.3"/>
  <cols>
    <col min="1" max="1" width="26" customWidth="1"/>
    <col min="2" max="3" width="18" customWidth="1"/>
    <col min="4" max="4" width="22" customWidth="1"/>
    <col min="5" max="7" width="18" customWidth="1"/>
    <col min="8" max="8" width="20" customWidth="1"/>
  </cols>
  <sheetData>
    <row r="1" spans="1:8" ht="17.399999999999999" x14ac:dyDescent="0.3">
      <c r="A1" s="10" t="s">
        <v>0</v>
      </c>
      <c r="B1" s="10"/>
      <c r="C1" s="10"/>
      <c r="D1" s="10"/>
      <c r="E1" s="10"/>
      <c r="F1" s="10"/>
      <c r="G1" s="10"/>
      <c r="H1" s="10"/>
    </row>
    <row r="2" spans="1:8" x14ac:dyDescent="0.3">
      <c r="A2" s="9" t="s">
        <v>1</v>
      </c>
      <c r="B2" s="9"/>
      <c r="C2" s="9"/>
      <c r="D2" s="9"/>
      <c r="E2" s="9"/>
      <c r="F2" s="9"/>
      <c r="G2" s="9"/>
      <c r="H2" s="9"/>
    </row>
    <row r="4" spans="1:8" x14ac:dyDescent="0.3">
      <c r="A4" s="8" t="s">
        <v>2</v>
      </c>
      <c r="B4" s="8"/>
      <c r="C4" s="8"/>
      <c r="D4" s="8"/>
      <c r="E4" s="8"/>
      <c r="F4" s="8"/>
    </row>
    <row r="6" spans="1:8" x14ac:dyDescent="0.3">
      <c r="A6" s="7" t="s">
        <v>3</v>
      </c>
      <c r="B6" s="7"/>
      <c r="C6" s="7"/>
      <c r="D6" s="7"/>
      <c r="E6" s="7"/>
      <c r="F6" s="7"/>
      <c r="G6" s="7"/>
      <c r="H6" s="7"/>
    </row>
    <row r="7" spans="1:8" x14ac:dyDescent="0.3">
      <c r="A7" s="7" t="s">
        <v>4</v>
      </c>
      <c r="B7" s="7"/>
      <c r="C7" s="7"/>
      <c r="D7" s="7"/>
      <c r="E7" s="7"/>
      <c r="F7" s="7"/>
      <c r="G7" s="7"/>
      <c r="H7" s="7"/>
    </row>
    <row r="8" spans="1:8" x14ac:dyDescent="0.3">
      <c r="A8" s="7" t="s">
        <v>5</v>
      </c>
      <c r="B8" s="7"/>
      <c r="C8" s="7"/>
      <c r="D8" s="7"/>
      <c r="E8" s="7"/>
      <c r="F8" s="7"/>
      <c r="G8" s="7"/>
      <c r="H8" s="7"/>
    </row>
    <row r="9" spans="1:8" x14ac:dyDescent="0.3">
      <c r="A9" s="7" t="s">
        <v>6</v>
      </c>
      <c r="B9" s="7"/>
      <c r="C9" s="7"/>
      <c r="D9" s="7"/>
      <c r="E9" s="7"/>
      <c r="F9" s="7"/>
      <c r="G9" s="7"/>
      <c r="H9" s="7"/>
    </row>
    <row r="10" spans="1:8" x14ac:dyDescent="0.3">
      <c r="A10" s="7" t="s">
        <v>7</v>
      </c>
      <c r="B10" s="7"/>
      <c r="C10" s="7"/>
      <c r="D10" s="7"/>
      <c r="E10" s="7"/>
      <c r="F10" s="7"/>
      <c r="G10" s="7"/>
      <c r="H10" s="7"/>
    </row>
    <row r="12" spans="1:8" x14ac:dyDescent="0.3">
      <c r="A12" s="8" t="s">
        <v>8</v>
      </c>
      <c r="B12" s="8"/>
      <c r="C12" s="8"/>
      <c r="D12" s="8"/>
    </row>
    <row r="13" spans="1:8" x14ac:dyDescent="0.3">
      <c r="A13" s="12" t="s">
        <v>9</v>
      </c>
      <c r="B13" s="13">
        <v>500</v>
      </c>
      <c r="C13" s="11" t="s">
        <v>10</v>
      </c>
    </row>
    <row r="14" spans="1:8" x14ac:dyDescent="0.3">
      <c r="A14" s="12" t="s">
        <v>11</v>
      </c>
      <c r="B14" s="13">
        <v>150</v>
      </c>
      <c r="C14" s="11" t="s">
        <v>12</v>
      </c>
    </row>
    <row r="16" spans="1:8" x14ac:dyDescent="0.3">
      <c r="A16" s="8" t="s">
        <v>13</v>
      </c>
      <c r="B16" s="8"/>
      <c r="C16" s="8"/>
      <c r="D16" s="8"/>
      <c r="E16" s="8"/>
      <c r="F16" s="8"/>
    </row>
    <row r="17" spans="1:8" x14ac:dyDescent="0.3">
      <c r="A17" s="12" t="s">
        <v>14</v>
      </c>
      <c r="B17" s="14">
        <v>650</v>
      </c>
      <c r="C17" s="11" t="s">
        <v>15</v>
      </c>
    </row>
    <row r="18" spans="1:8" x14ac:dyDescent="0.3">
      <c r="A18" s="12" t="s">
        <v>16</v>
      </c>
      <c r="B18" s="13" t="s">
        <v>17</v>
      </c>
      <c r="C18" s="11" t="s">
        <v>18</v>
      </c>
    </row>
    <row r="19" spans="1:8" x14ac:dyDescent="0.3">
      <c r="A19" s="12" t="s">
        <v>19</v>
      </c>
      <c r="B19" s="13">
        <v>0</v>
      </c>
      <c r="C19" s="11" t="s">
        <v>20</v>
      </c>
    </row>
    <row r="20" spans="1:8" x14ac:dyDescent="0.3">
      <c r="A20" s="12" t="s">
        <v>21</v>
      </c>
      <c r="B20" s="14">
        <v>120</v>
      </c>
      <c r="C20" s="11" t="s">
        <v>22</v>
      </c>
    </row>
    <row r="21" spans="1:8" x14ac:dyDescent="0.3">
      <c r="A21" s="12" t="s">
        <v>23</v>
      </c>
      <c r="B21" s="14">
        <v>25</v>
      </c>
      <c r="C21" s="11" t="s">
        <v>24</v>
      </c>
    </row>
    <row r="23" spans="1:8" ht="15.6" x14ac:dyDescent="0.3">
      <c r="A23" s="15" t="s">
        <v>25</v>
      </c>
      <c r="B23" s="16" t="str">
        <f>IF(B17&gt;$B$13,IF(B18="Economy","🔴 LATE",IF(B19=1,"🔴 LATE","🟢 ON TIME")),IF(B20&gt;$B$14,"🟡 AT RISK","🟢 ON TIME"))</f>
        <v>🟢 ON TIME</v>
      </c>
    </row>
    <row r="24" spans="1:8" x14ac:dyDescent="0.3">
      <c r="A24" s="17" t="s">
        <v>26</v>
      </c>
      <c r="B24" s="18">
        <f>IF(B17&gt;$B$13,IF(B18="Economy",0.82,IF(B19=1,0.68,0.85)),IF(B20&gt;$B$14,0.6,0.91))</f>
        <v>0.85</v>
      </c>
      <c r="C24" s="11" t="s">
        <v>27</v>
      </c>
    </row>
    <row r="25" spans="1:8" x14ac:dyDescent="0.3">
      <c r="A25" s="17" t="s">
        <v>28</v>
      </c>
      <c r="B25" s="6" t="str">
        <f>IF(B17&gt;$B$13,IF(B18="Economy","Upgrade carrier or alert customer of delay",IF(B19=1,"Reroute or alert customer","No action — standard processing")),IF(B20&gt;$B$14,"Add staff or prioritize this batch","No action — standard processing"))</f>
        <v>No action — standard processing</v>
      </c>
      <c r="C25" s="6"/>
      <c r="D25" s="6"/>
      <c r="E25" s="6"/>
    </row>
    <row r="26" spans="1:8" x14ac:dyDescent="0.3">
      <c r="A26" s="17" t="s">
        <v>29</v>
      </c>
      <c r="B26" s="5" t="str">
        <f>IF(B17&gt;$B$13,"Long haul ("&amp;B17&amp;" mi &gt; "&amp;$B$13&amp;") → "&amp;IF(B18="Economy","Economy carrier → LATE",IF(B19=1,"Weather delay active → LATE","Premium carrier + clear weather → ON TIME")),"Short haul ("&amp;B17&amp;" mi ≤ "&amp;$B$13&amp;") → "&amp;IF(B20&gt;$B$14,"High volume ("&amp;B20&amp;" &gt; "&amp;$B$14&amp;") → AT RISK","Normal volume → ON TIME"))</f>
        <v>Long haul (650 mi &gt; 500) → Premium carrier + clear weather → ON TIME</v>
      </c>
      <c r="C26" s="5"/>
      <c r="D26" s="5"/>
      <c r="E26" s="5"/>
      <c r="F26" s="5"/>
    </row>
    <row r="29" spans="1:8" x14ac:dyDescent="0.3">
      <c r="A29" s="8" t="s">
        <v>30</v>
      </c>
      <c r="B29" s="8"/>
      <c r="C29" s="8"/>
      <c r="D29" s="8"/>
      <c r="E29" s="8"/>
      <c r="F29" s="8"/>
      <c r="G29" s="8"/>
      <c r="H29" s="8"/>
    </row>
    <row r="30" spans="1:8" ht="27" x14ac:dyDescent="0.3">
      <c r="A30" s="21" t="s">
        <v>31</v>
      </c>
      <c r="B30" s="21" t="s">
        <v>32</v>
      </c>
      <c r="C30" s="21" t="s">
        <v>33</v>
      </c>
      <c r="D30" s="21" t="s">
        <v>34</v>
      </c>
      <c r="E30" s="21" t="s">
        <v>35</v>
      </c>
      <c r="F30" s="21" t="s">
        <v>36</v>
      </c>
      <c r="G30" s="21" t="s">
        <v>37</v>
      </c>
      <c r="H30" s="21" t="s">
        <v>38</v>
      </c>
    </row>
    <row r="31" spans="1:8" x14ac:dyDescent="0.3">
      <c r="A31" s="12" t="s">
        <v>39</v>
      </c>
      <c r="B31" s="14">
        <v>720</v>
      </c>
      <c r="C31" s="13" t="s">
        <v>40</v>
      </c>
      <c r="D31" s="13">
        <v>0</v>
      </c>
      <c r="E31" s="13">
        <v>130</v>
      </c>
      <c r="F31" s="13">
        <v>15</v>
      </c>
      <c r="G31" s="19" t="str">
        <f t="shared" ref="G31:G42" si="0">IF(B31&gt;$B$13,IF(C31="Economy","LATE",IF(D31=1,"LATE","ON TIME")),IF(E31&gt;$B$14,"AT RISK","ON TIME"))</f>
        <v>LATE</v>
      </c>
      <c r="H31" s="19" t="str">
        <f t="shared" ref="H31:H42" si="1">IF(G31="LATE","Upgrade/alert customer",IF(G31="AT RISK","Add staff/prioritize","Standard processing"))</f>
        <v>Upgrade/alert customer</v>
      </c>
    </row>
    <row r="32" spans="1:8" x14ac:dyDescent="0.3">
      <c r="A32" s="12" t="s">
        <v>41</v>
      </c>
      <c r="B32" s="14">
        <v>320</v>
      </c>
      <c r="C32" s="13" t="s">
        <v>42</v>
      </c>
      <c r="D32" s="13">
        <v>0</v>
      </c>
      <c r="E32" s="13">
        <v>80</v>
      </c>
      <c r="F32" s="13">
        <v>45</v>
      </c>
      <c r="G32" s="19" t="str">
        <f t="shared" si="0"/>
        <v>ON TIME</v>
      </c>
      <c r="H32" s="19" t="str">
        <f t="shared" si="1"/>
        <v>Standard processing</v>
      </c>
    </row>
    <row r="33" spans="1:8" x14ac:dyDescent="0.3">
      <c r="A33" s="12" t="s">
        <v>43</v>
      </c>
      <c r="B33" s="14">
        <v>550</v>
      </c>
      <c r="C33" s="13" t="s">
        <v>17</v>
      </c>
      <c r="D33" s="13">
        <v>1</v>
      </c>
      <c r="E33" s="13">
        <v>200</v>
      </c>
      <c r="F33" s="13">
        <v>30</v>
      </c>
      <c r="G33" s="19" t="str">
        <f t="shared" si="0"/>
        <v>LATE</v>
      </c>
      <c r="H33" s="19" t="str">
        <f t="shared" si="1"/>
        <v>Upgrade/alert customer</v>
      </c>
    </row>
    <row r="34" spans="1:8" x14ac:dyDescent="0.3">
      <c r="A34" s="12" t="s">
        <v>44</v>
      </c>
      <c r="B34" s="14">
        <v>180</v>
      </c>
      <c r="C34" s="13" t="s">
        <v>40</v>
      </c>
      <c r="D34" s="13">
        <v>0</v>
      </c>
      <c r="E34" s="13">
        <v>180</v>
      </c>
      <c r="F34" s="13">
        <v>10</v>
      </c>
      <c r="G34" s="19" t="str">
        <f t="shared" si="0"/>
        <v>AT RISK</v>
      </c>
      <c r="H34" s="19" t="str">
        <f t="shared" si="1"/>
        <v>Add staff/prioritize</v>
      </c>
    </row>
    <row r="35" spans="1:8" x14ac:dyDescent="0.3">
      <c r="A35" s="12" t="s">
        <v>45</v>
      </c>
      <c r="B35" s="14">
        <v>900</v>
      </c>
      <c r="C35" s="13" t="s">
        <v>17</v>
      </c>
      <c r="D35" s="13">
        <v>0</v>
      </c>
      <c r="E35" s="13">
        <v>160</v>
      </c>
      <c r="F35" s="13">
        <v>55</v>
      </c>
      <c r="G35" s="19" t="str">
        <f t="shared" si="0"/>
        <v>ON TIME</v>
      </c>
      <c r="H35" s="19" t="str">
        <f t="shared" si="1"/>
        <v>Standard processing</v>
      </c>
    </row>
    <row r="36" spans="1:8" x14ac:dyDescent="0.3">
      <c r="A36" s="12" t="s">
        <v>46</v>
      </c>
      <c r="B36" s="14">
        <v>450</v>
      </c>
      <c r="C36" s="13" t="s">
        <v>42</v>
      </c>
      <c r="D36" s="13">
        <v>1</v>
      </c>
      <c r="E36" s="13">
        <v>90</v>
      </c>
      <c r="F36" s="13">
        <v>20</v>
      </c>
      <c r="G36" s="19" t="str">
        <f t="shared" si="0"/>
        <v>ON TIME</v>
      </c>
      <c r="H36" s="19" t="str">
        <f t="shared" si="1"/>
        <v>Standard processing</v>
      </c>
    </row>
    <row r="37" spans="1:8" x14ac:dyDescent="0.3">
      <c r="A37" s="12" t="s">
        <v>47</v>
      </c>
      <c r="B37" s="14">
        <v>600</v>
      </c>
      <c r="C37" s="13" t="s">
        <v>40</v>
      </c>
      <c r="D37" s="13">
        <v>0</v>
      </c>
      <c r="E37" s="13">
        <v>110</v>
      </c>
      <c r="F37" s="13">
        <v>35</v>
      </c>
      <c r="G37" s="19" t="str">
        <f t="shared" si="0"/>
        <v>LATE</v>
      </c>
      <c r="H37" s="19" t="str">
        <f t="shared" si="1"/>
        <v>Upgrade/alert customer</v>
      </c>
    </row>
    <row r="38" spans="1:8" x14ac:dyDescent="0.3">
      <c r="A38" s="12" t="s">
        <v>48</v>
      </c>
      <c r="B38" s="14">
        <v>250</v>
      </c>
      <c r="C38" s="13" t="s">
        <v>17</v>
      </c>
      <c r="D38" s="13">
        <v>0</v>
      </c>
      <c r="E38" s="13">
        <v>60</v>
      </c>
      <c r="F38" s="13">
        <v>8</v>
      </c>
      <c r="G38" s="19" t="str">
        <f t="shared" si="0"/>
        <v>ON TIME</v>
      </c>
      <c r="H38" s="19" t="str">
        <f t="shared" si="1"/>
        <v>Standard processing</v>
      </c>
    </row>
    <row r="39" spans="1:8" x14ac:dyDescent="0.3">
      <c r="A39" s="12" t="s">
        <v>49</v>
      </c>
      <c r="B39" s="14">
        <v>800</v>
      </c>
      <c r="C39" s="13" t="s">
        <v>42</v>
      </c>
      <c r="D39" s="13">
        <v>1</v>
      </c>
      <c r="E39" s="13">
        <v>140</v>
      </c>
      <c r="F39" s="13">
        <v>42</v>
      </c>
      <c r="G39" s="19" t="str">
        <f t="shared" si="0"/>
        <v>LATE</v>
      </c>
      <c r="H39" s="19" t="str">
        <f t="shared" si="1"/>
        <v>Upgrade/alert customer</v>
      </c>
    </row>
    <row r="40" spans="1:8" x14ac:dyDescent="0.3">
      <c r="A40" s="12" t="s">
        <v>50</v>
      </c>
      <c r="B40" s="14">
        <v>150</v>
      </c>
      <c r="C40" s="13" t="s">
        <v>40</v>
      </c>
      <c r="D40" s="13">
        <v>0</v>
      </c>
      <c r="E40" s="13">
        <v>200</v>
      </c>
      <c r="F40" s="13">
        <v>12</v>
      </c>
      <c r="G40" s="19" t="str">
        <f t="shared" si="0"/>
        <v>AT RISK</v>
      </c>
      <c r="H40" s="19" t="str">
        <f t="shared" si="1"/>
        <v>Add staff/prioritize</v>
      </c>
    </row>
    <row r="41" spans="1:8" x14ac:dyDescent="0.3">
      <c r="A41" s="12" t="s">
        <v>51</v>
      </c>
      <c r="B41" s="14">
        <v>670</v>
      </c>
      <c r="C41" s="13" t="s">
        <v>17</v>
      </c>
      <c r="D41" s="13">
        <v>0</v>
      </c>
      <c r="E41" s="13">
        <v>95</v>
      </c>
      <c r="F41" s="13">
        <v>28</v>
      </c>
      <c r="G41" s="19" t="str">
        <f t="shared" si="0"/>
        <v>ON TIME</v>
      </c>
      <c r="H41" s="19" t="str">
        <f t="shared" si="1"/>
        <v>Standard processing</v>
      </c>
    </row>
    <row r="42" spans="1:8" x14ac:dyDescent="0.3">
      <c r="A42" s="12" t="s">
        <v>52</v>
      </c>
      <c r="B42" s="14">
        <v>380</v>
      </c>
      <c r="C42" s="13" t="s">
        <v>42</v>
      </c>
      <c r="D42" s="13">
        <v>0</v>
      </c>
      <c r="E42" s="13">
        <v>170</v>
      </c>
      <c r="F42" s="13">
        <v>50</v>
      </c>
      <c r="G42" s="19" t="str">
        <f t="shared" si="0"/>
        <v>AT RISK</v>
      </c>
      <c r="H42" s="19" t="str">
        <f t="shared" si="1"/>
        <v>Add staff/prioritize</v>
      </c>
    </row>
    <row r="44" spans="1:8" x14ac:dyDescent="0.3">
      <c r="A44" s="22" t="s">
        <v>53</v>
      </c>
    </row>
    <row r="45" spans="1:8" x14ac:dyDescent="0.3">
      <c r="A45" s="23" t="s">
        <v>54</v>
      </c>
      <c r="B45" s="24">
        <f>COUNTA(A31:A42)</f>
        <v>12</v>
      </c>
    </row>
    <row r="46" spans="1:8" x14ac:dyDescent="0.3">
      <c r="A46" s="23" t="s">
        <v>55</v>
      </c>
      <c r="B46" s="24">
        <f>COUNTIF(G31:G42,"LATE")</f>
        <v>4</v>
      </c>
    </row>
    <row r="47" spans="1:8" x14ac:dyDescent="0.3">
      <c r="A47" s="23" t="s">
        <v>56</v>
      </c>
      <c r="B47" s="24">
        <f>COUNTIF(G31:G42,"AT RISK")</f>
        <v>3</v>
      </c>
    </row>
    <row r="48" spans="1:8" x14ac:dyDescent="0.3">
      <c r="A48" s="23" t="s">
        <v>57</v>
      </c>
      <c r="B48" s="24">
        <f>COUNTIF(G31:G42,"ON TIME")</f>
        <v>5</v>
      </c>
    </row>
    <row r="49" spans="1:2" x14ac:dyDescent="0.3">
      <c r="A49" s="23" t="s">
        <v>58</v>
      </c>
      <c r="B49" s="25">
        <f>B46/B45</f>
        <v>0.33333333333333331</v>
      </c>
    </row>
  </sheetData>
  <mergeCells count="13">
    <mergeCell ref="B25:E25"/>
    <mergeCell ref="B26:F26"/>
    <mergeCell ref="A29:H29"/>
    <mergeCell ref="A8:H8"/>
    <mergeCell ref="A9:H9"/>
    <mergeCell ref="A10:H10"/>
    <mergeCell ref="A12:D12"/>
    <mergeCell ref="A16:F16"/>
    <mergeCell ref="A1:H1"/>
    <mergeCell ref="A2:H2"/>
    <mergeCell ref="A4:F4"/>
    <mergeCell ref="A6:H6"/>
    <mergeCell ref="A7:H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57F17"/>
  </sheetPr>
  <dimension ref="A1:H59"/>
  <sheetViews>
    <sheetView zoomScaleNormal="100" workbookViewId="0">
      <selection sqref="A1:H1"/>
    </sheetView>
  </sheetViews>
  <sheetFormatPr defaultColWidth="8.6640625" defaultRowHeight="14.4" x14ac:dyDescent="0.3"/>
  <cols>
    <col min="1" max="1" width="26" customWidth="1"/>
    <col min="2" max="3" width="18" customWidth="1"/>
    <col min="4" max="4" width="22" customWidth="1"/>
    <col min="5" max="7" width="18" customWidth="1"/>
    <col min="8" max="8" width="20" customWidth="1"/>
  </cols>
  <sheetData>
    <row r="1" spans="1:8" ht="17.399999999999999" x14ac:dyDescent="0.3">
      <c r="A1" s="10" t="s">
        <v>59</v>
      </c>
      <c r="B1" s="10"/>
      <c r="C1" s="10"/>
      <c r="D1" s="10"/>
      <c r="E1" s="10"/>
      <c r="F1" s="10"/>
      <c r="G1" s="10"/>
      <c r="H1" s="10"/>
    </row>
    <row r="2" spans="1:8" x14ac:dyDescent="0.3">
      <c r="A2" s="9" t="s">
        <v>60</v>
      </c>
      <c r="B2" s="9"/>
      <c r="C2" s="9"/>
      <c r="D2" s="9"/>
      <c r="E2" s="9"/>
      <c r="F2" s="9"/>
      <c r="G2" s="9"/>
      <c r="H2" s="9"/>
    </row>
    <row r="4" spans="1:8" x14ac:dyDescent="0.3">
      <c r="A4" s="8" t="s">
        <v>61</v>
      </c>
      <c r="B4" s="8"/>
      <c r="C4" s="8"/>
      <c r="D4" s="8"/>
      <c r="E4" s="8"/>
      <c r="F4" s="8"/>
      <c r="G4" s="8"/>
    </row>
    <row r="6" spans="1:8" x14ac:dyDescent="0.3">
      <c r="A6" s="7" t="s">
        <v>62</v>
      </c>
      <c r="B6" s="7"/>
      <c r="C6" s="7"/>
      <c r="D6" s="7"/>
      <c r="E6" s="7"/>
      <c r="F6" s="7"/>
      <c r="G6" s="7"/>
      <c r="H6" s="7"/>
    </row>
    <row r="7" spans="1:8" x14ac:dyDescent="0.3">
      <c r="A7" s="7" t="s">
        <v>63</v>
      </c>
      <c r="B7" s="7"/>
      <c r="C7" s="7"/>
      <c r="D7" s="7"/>
      <c r="E7" s="7"/>
      <c r="F7" s="7"/>
      <c r="G7" s="7"/>
      <c r="H7" s="7"/>
    </row>
    <row r="8" spans="1:8" x14ac:dyDescent="0.3">
      <c r="A8" s="7" t="s">
        <v>64</v>
      </c>
      <c r="B8" s="7"/>
      <c r="C8" s="7"/>
      <c r="D8" s="7"/>
      <c r="E8" s="7"/>
      <c r="F8" s="7"/>
      <c r="G8" s="7"/>
      <c r="H8" s="7"/>
    </row>
    <row r="9" spans="1:8" x14ac:dyDescent="0.3">
      <c r="A9" s="7" t="s">
        <v>65</v>
      </c>
      <c r="B9" s="7"/>
      <c r="C9" s="7"/>
      <c r="D9" s="7"/>
      <c r="E9" s="7"/>
      <c r="F9" s="7"/>
      <c r="G9" s="7"/>
      <c r="H9" s="7"/>
    </row>
    <row r="10" spans="1:8" x14ac:dyDescent="0.3">
      <c r="A10" s="7" t="s">
        <v>66</v>
      </c>
      <c r="B10" s="7"/>
      <c r="C10" s="7"/>
      <c r="D10" s="7"/>
      <c r="E10" s="7"/>
      <c r="F10" s="7"/>
      <c r="G10" s="7"/>
      <c r="H10" s="7"/>
    </row>
    <row r="11" spans="1:8" x14ac:dyDescent="0.3">
      <c r="A11" s="7" t="s">
        <v>67</v>
      </c>
      <c r="B11" s="7"/>
      <c r="C11" s="7"/>
      <c r="D11" s="7"/>
      <c r="E11" s="7"/>
      <c r="F11" s="7"/>
      <c r="G11" s="7"/>
      <c r="H11" s="7"/>
    </row>
    <row r="12" spans="1:8" x14ac:dyDescent="0.3">
      <c r="A12" s="4"/>
      <c r="B12" s="4"/>
      <c r="C12" s="4"/>
      <c r="D12" s="4"/>
      <c r="E12" s="4"/>
      <c r="F12" s="4"/>
      <c r="G12" s="4"/>
      <c r="H12" s="4"/>
    </row>
    <row r="13" spans="1:8" x14ac:dyDescent="0.3">
      <c r="A13" s="4" t="s">
        <v>68</v>
      </c>
      <c r="B13" s="4"/>
      <c r="C13" s="4"/>
      <c r="D13" s="4"/>
      <c r="E13" s="4"/>
      <c r="F13" s="4"/>
      <c r="G13" s="4"/>
      <c r="H13" s="4"/>
    </row>
    <row r="14" spans="1:8" x14ac:dyDescent="0.3">
      <c r="A14" s="4" t="s">
        <v>69</v>
      </c>
      <c r="B14" s="4"/>
      <c r="C14" s="4"/>
      <c r="D14" s="4"/>
      <c r="E14" s="4"/>
      <c r="F14" s="4"/>
      <c r="G14" s="4"/>
      <c r="H14" s="4"/>
    </row>
    <row r="16" spans="1:8" x14ac:dyDescent="0.3">
      <c r="A16" s="8" t="s">
        <v>70</v>
      </c>
      <c r="B16" s="8"/>
      <c r="C16" s="8"/>
      <c r="D16" s="8"/>
    </row>
    <row r="17" spans="1:6" x14ac:dyDescent="0.3">
      <c r="A17" s="12" t="s">
        <v>71</v>
      </c>
      <c r="B17" s="13">
        <v>200</v>
      </c>
      <c r="C17" s="11" t="s">
        <v>72</v>
      </c>
    </row>
    <row r="18" spans="1:6" x14ac:dyDescent="0.3">
      <c r="A18" s="12" t="s">
        <v>73</v>
      </c>
      <c r="B18" s="13">
        <v>500</v>
      </c>
      <c r="C18" s="11" t="s">
        <v>74</v>
      </c>
    </row>
    <row r="19" spans="1:6" x14ac:dyDescent="0.3">
      <c r="A19" s="12" t="s">
        <v>75</v>
      </c>
      <c r="B19" s="13">
        <v>30</v>
      </c>
      <c r="C19" s="11" t="s">
        <v>76</v>
      </c>
    </row>
    <row r="21" spans="1:6" x14ac:dyDescent="0.3">
      <c r="A21" s="8" t="s">
        <v>77</v>
      </c>
      <c r="B21" s="8"/>
      <c r="C21" s="8"/>
      <c r="D21" s="8"/>
    </row>
    <row r="22" spans="1:6" x14ac:dyDescent="0.3">
      <c r="A22" s="12" t="s">
        <v>78</v>
      </c>
      <c r="B22" s="26">
        <v>1.2</v>
      </c>
      <c r="C22" s="11" t="s">
        <v>79</v>
      </c>
    </row>
    <row r="23" spans="1:6" x14ac:dyDescent="0.3">
      <c r="A23" s="12" t="s">
        <v>80</v>
      </c>
      <c r="B23" s="26">
        <v>1.8</v>
      </c>
      <c r="C23" s="11" t="s">
        <v>79</v>
      </c>
    </row>
    <row r="24" spans="1:6" x14ac:dyDescent="0.3">
      <c r="A24" s="12" t="s">
        <v>81</v>
      </c>
      <c r="B24" s="26">
        <v>2.5</v>
      </c>
      <c r="C24" s="11" t="s">
        <v>79</v>
      </c>
    </row>
    <row r="25" spans="1:6" x14ac:dyDescent="0.3">
      <c r="A25" s="12" t="s">
        <v>82</v>
      </c>
      <c r="B25" s="26">
        <v>3.2</v>
      </c>
      <c r="C25" s="11" t="s">
        <v>79</v>
      </c>
    </row>
    <row r="26" spans="1:6" x14ac:dyDescent="0.3">
      <c r="A26" s="12" t="s">
        <v>83</v>
      </c>
      <c r="B26" s="26">
        <v>2.4</v>
      </c>
      <c r="C26" s="11" t="s">
        <v>79</v>
      </c>
    </row>
    <row r="27" spans="1:6" x14ac:dyDescent="0.3">
      <c r="A27" s="12" t="s">
        <v>84</v>
      </c>
      <c r="B27" s="26">
        <v>4.0999999999999996</v>
      </c>
      <c r="C27" s="11" t="s">
        <v>79</v>
      </c>
    </row>
    <row r="29" spans="1:6" x14ac:dyDescent="0.3">
      <c r="A29" s="8" t="s">
        <v>13</v>
      </c>
      <c r="B29" s="8"/>
      <c r="C29" s="8"/>
      <c r="D29" s="8"/>
      <c r="E29" s="8"/>
      <c r="F29" s="8"/>
    </row>
    <row r="30" spans="1:6" x14ac:dyDescent="0.3">
      <c r="A30" s="12" t="s">
        <v>14</v>
      </c>
      <c r="B30" s="13">
        <v>350</v>
      </c>
    </row>
    <row r="31" spans="1:6" x14ac:dyDescent="0.3">
      <c r="A31" s="12" t="s">
        <v>85</v>
      </c>
      <c r="B31" s="13" t="s">
        <v>42</v>
      </c>
    </row>
    <row r="32" spans="1:6" x14ac:dyDescent="0.3">
      <c r="A32" s="12" t="s">
        <v>23</v>
      </c>
      <c r="B32" s="13">
        <v>22</v>
      </c>
    </row>
    <row r="33" spans="1:8" x14ac:dyDescent="0.3">
      <c r="A33" s="12" t="s">
        <v>86</v>
      </c>
      <c r="B33" s="13" t="s">
        <v>87</v>
      </c>
    </row>
    <row r="34" spans="1:8" x14ac:dyDescent="0.3">
      <c r="A34" s="12" t="s">
        <v>88</v>
      </c>
      <c r="B34" s="13" t="s">
        <v>89</v>
      </c>
    </row>
    <row r="36" spans="1:8" ht="17.399999999999999" x14ac:dyDescent="0.3">
      <c r="A36" s="15" t="s">
        <v>90</v>
      </c>
      <c r="B36" s="27">
        <f>IF(B30&lt;=$B$17,$B$22,IF(B30&lt;=$B$18,IF(B31="Express",$B$23,IF(B32&lt;=$B$19,$B$24,$B$25)),IF(B31="Express",$B$26,$B$27)))</f>
        <v>2.5</v>
      </c>
      <c r="C36" s="28" t="s">
        <v>79</v>
      </c>
    </row>
    <row r="37" spans="1:8" x14ac:dyDescent="0.3">
      <c r="A37" s="17" t="s">
        <v>91</v>
      </c>
      <c r="B37" s="6" t="str">
        <f>IF(B30&lt;=$B$17,"Leaf 1: Local",IF(B30&lt;=$B$18,IF(B31="Express","Leaf 2: Regional Express",IF(B32&lt;=$B$19,"Leaf 3: Regional Std Light","Leaf 4: Regional Std Heavy")),IF(B31="Express","Leaf 5: Long-haul Express","Leaf 6: Long-haul Standard")))</f>
        <v>Leaf 3: Regional Std Light</v>
      </c>
      <c r="C37" s="6"/>
      <c r="D37" s="6"/>
    </row>
    <row r="38" spans="1:8" x14ac:dyDescent="0.3">
      <c r="A38" s="17" t="s">
        <v>92</v>
      </c>
      <c r="B38" s="3" t="str">
        <f>IF(B36&lt;=2,"Delivery within 2 business days",IF(B36&lt;=3,"Delivery within 3 business days","Delivery within 5 business days"))</f>
        <v>Delivery within 3 business days</v>
      </c>
      <c r="C38" s="3"/>
      <c r="D38" s="3"/>
    </row>
    <row r="39" spans="1:8" x14ac:dyDescent="0.3">
      <c r="A39" s="17" t="s">
        <v>93</v>
      </c>
      <c r="B39" s="29">
        <f>ROUND(B36*0.25,1)</f>
        <v>0.6</v>
      </c>
      <c r="C39" s="11" t="s">
        <v>94</v>
      </c>
    </row>
    <row r="42" spans="1:8" x14ac:dyDescent="0.3">
      <c r="A42" s="8" t="s">
        <v>95</v>
      </c>
      <c r="B42" s="8"/>
      <c r="C42" s="8"/>
      <c r="D42" s="8"/>
      <c r="E42" s="8"/>
      <c r="F42" s="8"/>
      <c r="G42" s="8"/>
      <c r="H42" s="8"/>
    </row>
    <row r="43" spans="1:8" ht="27" x14ac:dyDescent="0.3">
      <c r="A43" s="21" t="s">
        <v>31</v>
      </c>
      <c r="B43" s="21" t="s">
        <v>32</v>
      </c>
      <c r="C43" s="21" t="s">
        <v>85</v>
      </c>
      <c r="D43" s="21" t="s">
        <v>36</v>
      </c>
      <c r="E43" s="21" t="s">
        <v>96</v>
      </c>
      <c r="F43" s="21" t="s">
        <v>97</v>
      </c>
      <c r="G43" s="21" t="s">
        <v>98</v>
      </c>
      <c r="H43" s="21" t="s">
        <v>99</v>
      </c>
    </row>
    <row r="44" spans="1:8" x14ac:dyDescent="0.3">
      <c r="A44" s="12" t="s">
        <v>100</v>
      </c>
      <c r="B44" s="14">
        <v>150</v>
      </c>
      <c r="C44" s="13" t="s">
        <v>42</v>
      </c>
      <c r="D44" s="13">
        <v>18</v>
      </c>
      <c r="E44" s="30">
        <f t="shared" ref="E44:E53" si="0">IF(B44&lt;=$B$17,$B$22,IF(B44&lt;=$B$18,IF(C44="Express",$B$23,IF(D44&lt;=$B$19,$B$24,$B$25)),IF(C44="Express",$B$26,$B$27)))</f>
        <v>1.2</v>
      </c>
      <c r="F44" s="19" t="str">
        <f t="shared" ref="F44:F53" si="1">IF(B44&lt;=$B$17,"L1-Local",IF(B44&lt;=$B$18,IF(C44="Express","L2-RegExp",IF(D44&lt;=$B$19,"L3-RegStdLt","L4-RegStdHv")),IF(C44="Express","L5-LHExp","L6-LHStd")))</f>
        <v>L1-Local</v>
      </c>
      <c r="G44" s="19" t="str">
        <f t="shared" ref="G44:G53" si="2">IF(E44&lt;=2,"2-day",IF(E44&lt;=3,"3-day","5-day"))</f>
        <v>2-day</v>
      </c>
      <c r="H44" s="29">
        <f t="shared" ref="H44:H53" si="3">ROUND(E44*0.25,1)</f>
        <v>0.3</v>
      </c>
    </row>
    <row r="45" spans="1:8" x14ac:dyDescent="0.3">
      <c r="A45" s="12" t="s">
        <v>101</v>
      </c>
      <c r="B45" s="14">
        <v>400</v>
      </c>
      <c r="C45" s="13" t="s">
        <v>17</v>
      </c>
      <c r="D45" s="13">
        <v>12</v>
      </c>
      <c r="E45" s="30">
        <f t="shared" si="0"/>
        <v>1.8</v>
      </c>
      <c r="F45" s="19" t="str">
        <f t="shared" si="1"/>
        <v>L2-RegExp</v>
      </c>
      <c r="G45" s="19" t="str">
        <f t="shared" si="2"/>
        <v>2-day</v>
      </c>
      <c r="H45" s="29">
        <f t="shared" si="3"/>
        <v>0.5</v>
      </c>
    </row>
    <row r="46" spans="1:8" x14ac:dyDescent="0.3">
      <c r="A46" s="12" t="s">
        <v>102</v>
      </c>
      <c r="B46" s="14">
        <v>620</v>
      </c>
      <c r="C46" s="13" t="s">
        <v>42</v>
      </c>
      <c r="D46" s="13">
        <v>40</v>
      </c>
      <c r="E46" s="30">
        <f t="shared" si="0"/>
        <v>4.0999999999999996</v>
      </c>
      <c r="F46" s="19" t="str">
        <f t="shared" si="1"/>
        <v>L6-LHStd</v>
      </c>
      <c r="G46" s="19" t="str">
        <f t="shared" si="2"/>
        <v>5-day</v>
      </c>
      <c r="H46" s="29">
        <f t="shared" si="3"/>
        <v>1</v>
      </c>
    </row>
    <row r="47" spans="1:8" x14ac:dyDescent="0.3">
      <c r="A47" s="12" t="s">
        <v>103</v>
      </c>
      <c r="B47" s="14">
        <v>90</v>
      </c>
      <c r="C47" s="13" t="s">
        <v>17</v>
      </c>
      <c r="D47" s="13">
        <v>5</v>
      </c>
      <c r="E47" s="30">
        <f t="shared" si="0"/>
        <v>1.2</v>
      </c>
      <c r="F47" s="19" t="str">
        <f t="shared" si="1"/>
        <v>L1-Local</v>
      </c>
      <c r="G47" s="19" t="str">
        <f t="shared" si="2"/>
        <v>2-day</v>
      </c>
      <c r="H47" s="29">
        <f t="shared" si="3"/>
        <v>0.3</v>
      </c>
    </row>
    <row r="48" spans="1:8" x14ac:dyDescent="0.3">
      <c r="A48" s="12" t="s">
        <v>104</v>
      </c>
      <c r="B48" s="14">
        <v>350</v>
      </c>
      <c r="C48" s="13" t="s">
        <v>42</v>
      </c>
      <c r="D48" s="13">
        <v>45</v>
      </c>
      <c r="E48" s="30">
        <f t="shared" si="0"/>
        <v>3.2</v>
      </c>
      <c r="F48" s="19" t="str">
        <f t="shared" si="1"/>
        <v>L4-RegStdHv</v>
      </c>
      <c r="G48" s="19" t="str">
        <f t="shared" si="2"/>
        <v>5-day</v>
      </c>
      <c r="H48" s="29">
        <f t="shared" si="3"/>
        <v>0.8</v>
      </c>
    </row>
    <row r="49" spans="1:8" x14ac:dyDescent="0.3">
      <c r="A49" s="12" t="s">
        <v>105</v>
      </c>
      <c r="B49" s="14">
        <v>750</v>
      </c>
      <c r="C49" s="13" t="s">
        <v>17</v>
      </c>
      <c r="D49" s="13">
        <v>22</v>
      </c>
      <c r="E49" s="30">
        <f t="shared" si="0"/>
        <v>2.4</v>
      </c>
      <c r="F49" s="19" t="str">
        <f t="shared" si="1"/>
        <v>L5-LHExp</v>
      </c>
      <c r="G49" s="19" t="str">
        <f t="shared" si="2"/>
        <v>3-day</v>
      </c>
      <c r="H49" s="29">
        <f t="shared" si="3"/>
        <v>0.6</v>
      </c>
    </row>
    <row r="50" spans="1:8" x14ac:dyDescent="0.3">
      <c r="A50" s="12" t="s">
        <v>106</v>
      </c>
      <c r="B50" s="14">
        <v>280</v>
      </c>
      <c r="C50" s="13" t="s">
        <v>42</v>
      </c>
      <c r="D50" s="13">
        <v>28</v>
      </c>
      <c r="E50" s="30">
        <f t="shared" si="0"/>
        <v>2.5</v>
      </c>
      <c r="F50" s="19" t="str">
        <f t="shared" si="1"/>
        <v>L3-RegStdLt</v>
      </c>
      <c r="G50" s="19" t="str">
        <f t="shared" si="2"/>
        <v>3-day</v>
      </c>
      <c r="H50" s="29">
        <f t="shared" si="3"/>
        <v>0.6</v>
      </c>
    </row>
    <row r="51" spans="1:8" x14ac:dyDescent="0.3">
      <c r="A51" s="12" t="s">
        <v>107</v>
      </c>
      <c r="B51" s="14">
        <v>550</v>
      </c>
      <c r="C51" s="13" t="s">
        <v>42</v>
      </c>
      <c r="D51" s="13">
        <v>35</v>
      </c>
      <c r="E51" s="30">
        <f t="shared" si="0"/>
        <v>4.0999999999999996</v>
      </c>
      <c r="F51" s="19" t="str">
        <f t="shared" si="1"/>
        <v>L6-LHStd</v>
      </c>
      <c r="G51" s="19" t="str">
        <f t="shared" si="2"/>
        <v>5-day</v>
      </c>
      <c r="H51" s="29">
        <f t="shared" si="3"/>
        <v>1</v>
      </c>
    </row>
    <row r="52" spans="1:8" x14ac:dyDescent="0.3">
      <c r="A52" s="12" t="s">
        <v>108</v>
      </c>
      <c r="B52" s="14">
        <v>180</v>
      </c>
      <c r="C52" s="13" t="s">
        <v>17</v>
      </c>
      <c r="D52" s="13">
        <v>10</v>
      </c>
      <c r="E52" s="30">
        <f t="shared" si="0"/>
        <v>1.2</v>
      </c>
      <c r="F52" s="19" t="str">
        <f t="shared" si="1"/>
        <v>L1-Local</v>
      </c>
      <c r="G52" s="19" t="str">
        <f t="shared" si="2"/>
        <v>2-day</v>
      </c>
      <c r="H52" s="29">
        <f t="shared" si="3"/>
        <v>0.3</v>
      </c>
    </row>
    <row r="53" spans="1:8" x14ac:dyDescent="0.3">
      <c r="A53" s="12" t="s">
        <v>109</v>
      </c>
      <c r="B53" s="14">
        <v>450</v>
      </c>
      <c r="C53" s="13" t="s">
        <v>17</v>
      </c>
      <c r="D53" s="13">
        <v>50</v>
      </c>
      <c r="E53" s="30">
        <f t="shared" si="0"/>
        <v>1.8</v>
      </c>
      <c r="F53" s="19" t="str">
        <f t="shared" si="1"/>
        <v>L2-RegExp</v>
      </c>
      <c r="G53" s="19" t="str">
        <f t="shared" si="2"/>
        <v>2-day</v>
      </c>
      <c r="H53" s="29">
        <f t="shared" si="3"/>
        <v>0.5</v>
      </c>
    </row>
    <row r="55" spans="1:8" x14ac:dyDescent="0.3">
      <c r="A55" s="22" t="s">
        <v>110</v>
      </c>
    </row>
    <row r="56" spans="1:8" x14ac:dyDescent="0.3">
      <c r="A56" s="23" t="s">
        <v>111</v>
      </c>
      <c r="B56" s="31">
        <f>AVERAGE(E44:E53)</f>
        <v>2.35</v>
      </c>
    </row>
    <row r="57" spans="1:8" x14ac:dyDescent="0.3">
      <c r="A57" s="23" t="s">
        <v>112</v>
      </c>
      <c r="B57" s="31">
        <f>MAX(E44:E53)</f>
        <v>4.0999999999999996</v>
      </c>
    </row>
    <row r="58" spans="1:8" x14ac:dyDescent="0.3">
      <c r="A58" s="23" t="s">
        <v>113</v>
      </c>
      <c r="B58" s="24">
        <f>COUNTIF(E44:E53,"&gt;3")</f>
        <v>3</v>
      </c>
    </row>
    <row r="59" spans="1:8" x14ac:dyDescent="0.3">
      <c r="A59" s="23" t="s">
        <v>114</v>
      </c>
      <c r="B59" s="25">
        <f>COUNTIF(G44:G53,"5-day")/COUNTA(A44:A53)</f>
        <v>0.3</v>
      </c>
    </row>
  </sheetData>
  <mergeCells count="18">
    <mergeCell ref="B37:D37"/>
    <mergeCell ref="B38:D38"/>
    <mergeCell ref="A42:H42"/>
    <mergeCell ref="A13:H13"/>
    <mergeCell ref="A14:H14"/>
    <mergeCell ref="A16:D16"/>
    <mergeCell ref="A21:D21"/>
    <mergeCell ref="A29:F29"/>
    <mergeCell ref="A8:H8"/>
    <mergeCell ref="A9:H9"/>
    <mergeCell ref="A10:H10"/>
    <mergeCell ref="A11:H11"/>
    <mergeCell ref="A12:H12"/>
    <mergeCell ref="A1:H1"/>
    <mergeCell ref="A2:H2"/>
    <mergeCell ref="A4:G4"/>
    <mergeCell ref="A6:H6"/>
    <mergeCell ref="A7:H7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565C0"/>
  </sheetPr>
  <dimension ref="A1:H56"/>
  <sheetViews>
    <sheetView zoomScaleNormal="100" workbookViewId="0">
      <selection sqref="A1:H1"/>
    </sheetView>
  </sheetViews>
  <sheetFormatPr defaultColWidth="8.6640625" defaultRowHeight="14.4" x14ac:dyDescent="0.3"/>
  <cols>
    <col min="1" max="1" width="26" customWidth="1"/>
    <col min="2" max="3" width="18" customWidth="1"/>
    <col min="4" max="4" width="20" customWidth="1"/>
    <col min="5" max="7" width="18" customWidth="1"/>
    <col min="8" max="8" width="20" customWidth="1"/>
  </cols>
  <sheetData>
    <row r="1" spans="1:8" ht="17.399999999999999" x14ac:dyDescent="0.3">
      <c r="A1" s="10" t="s">
        <v>115</v>
      </c>
      <c r="B1" s="10"/>
      <c r="C1" s="10"/>
      <c r="D1" s="10"/>
      <c r="E1" s="10"/>
      <c r="F1" s="10"/>
      <c r="G1" s="10"/>
      <c r="H1" s="10"/>
    </row>
    <row r="2" spans="1:8" x14ac:dyDescent="0.3">
      <c r="A2" s="9" t="s">
        <v>116</v>
      </c>
      <c r="B2" s="9"/>
      <c r="C2" s="9"/>
      <c r="D2" s="9"/>
      <c r="E2" s="9"/>
      <c r="F2" s="9"/>
      <c r="G2" s="9"/>
      <c r="H2" s="9"/>
    </row>
    <row r="4" spans="1:8" x14ac:dyDescent="0.3">
      <c r="A4" s="8" t="s">
        <v>117</v>
      </c>
      <c r="B4" s="8"/>
      <c r="C4" s="8"/>
      <c r="D4" s="8"/>
      <c r="E4" s="8"/>
    </row>
    <row r="5" spans="1:8" x14ac:dyDescent="0.3">
      <c r="A5" s="21" t="s">
        <v>118</v>
      </c>
      <c r="B5" s="21" t="s">
        <v>119</v>
      </c>
      <c r="C5" s="21" t="s">
        <v>120</v>
      </c>
      <c r="D5" s="21" t="s">
        <v>121</v>
      </c>
      <c r="E5" s="21" t="s">
        <v>122</v>
      </c>
    </row>
    <row r="6" spans="1:8" x14ac:dyDescent="0.3">
      <c r="A6" s="12" t="s">
        <v>123</v>
      </c>
      <c r="B6" s="32">
        <v>8.5</v>
      </c>
      <c r="C6" s="20" t="s">
        <v>124</v>
      </c>
      <c r="D6" s="20" t="s">
        <v>125</v>
      </c>
      <c r="E6" s="20" t="s">
        <v>126</v>
      </c>
    </row>
    <row r="7" spans="1:8" x14ac:dyDescent="0.3">
      <c r="A7" s="12" t="s">
        <v>127</v>
      </c>
      <c r="B7" s="33">
        <v>1.2E-2</v>
      </c>
      <c r="C7" s="20" t="s">
        <v>128</v>
      </c>
      <c r="D7" s="20" t="s">
        <v>129</v>
      </c>
      <c r="E7" s="20" t="s">
        <v>126</v>
      </c>
    </row>
    <row r="8" spans="1:8" x14ac:dyDescent="0.3">
      <c r="A8" s="12" t="s">
        <v>130</v>
      </c>
      <c r="B8" s="33">
        <v>0.18</v>
      </c>
      <c r="C8" s="20" t="s">
        <v>131</v>
      </c>
      <c r="D8" s="20" t="s">
        <v>132</v>
      </c>
      <c r="E8" s="20" t="s">
        <v>126</v>
      </c>
    </row>
    <row r="9" spans="1:8" x14ac:dyDescent="0.3">
      <c r="A9" s="12" t="s">
        <v>133</v>
      </c>
      <c r="B9" s="32">
        <v>12.75</v>
      </c>
      <c r="C9" s="20" t="s">
        <v>134</v>
      </c>
      <c r="D9" s="20" t="s">
        <v>125</v>
      </c>
      <c r="E9" s="20" t="s">
        <v>126</v>
      </c>
    </row>
    <row r="10" spans="1:8" x14ac:dyDescent="0.3">
      <c r="A10" s="12" t="s">
        <v>135</v>
      </c>
      <c r="B10" s="32">
        <v>3.2</v>
      </c>
      <c r="C10" s="20" t="s">
        <v>136</v>
      </c>
      <c r="D10" s="20" t="s">
        <v>137</v>
      </c>
      <c r="E10" s="20" t="s">
        <v>126</v>
      </c>
    </row>
    <row r="11" spans="1:8" x14ac:dyDescent="0.3">
      <c r="A11" s="12" t="s">
        <v>138</v>
      </c>
      <c r="B11" s="32">
        <v>5.4</v>
      </c>
      <c r="C11" s="20" t="s">
        <v>139</v>
      </c>
      <c r="D11" s="20" t="s">
        <v>125</v>
      </c>
      <c r="E11" s="20" t="s">
        <v>126</v>
      </c>
    </row>
    <row r="13" spans="1:8" x14ac:dyDescent="0.3">
      <c r="A13" s="8" t="s">
        <v>140</v>
      </c>
      <c r="B13" s="8"/>
      <c r="C13" s="8"/>
      <c r="D13" s="8"/>
      <c r="E13" s="8"/>
    </row>
    <row r="14" spans="1:8" x14ac:dyDescent="0.3">
      <c r="A14" s="12" t="s">
        <v>141</v>
      </c>
      <c r="B14" s="32">
        <v>0.78</v>
      </c>
      <c r="C14" s="11" t="s">
        <v>142</v>
      </c>
    </row>
    <row r="15" spans="1:8" x14ac:dyDescent="0.3">
      <c r="A15" s="12" t="s">
        <v>143</v>
      </c>
      <c r="B15" s="32">
        <v>0.76</v>
      </c>
      <c r="C15" s="11" t="s">
        <v>144</v>
      </c>
    </row>
    <row r="16" spans="1:8" x14ac:dyDescent="0.3">
      <c r="A16" s="12" t="s">
        <v>145</v>
      </c>
      <c r="B16" s="13">
        <v>4.3499999999999996</v>
      </c>
      <c r="C16" s="11" t="s">
        <v>146</v>
      </c>
    </row>
    <row r="17" spans="1:6" x14ac:dyDescent="0.3">
      <c r="A17" s="12" t="s">
        <v>147</v>
      </c>
      <c r="B17" s="13" t="s">
        <v>148</v>
      </c>
      <c r="C17" s="11" t="s">
        <v>149</v>
      </c>
    </row>
    <row r="19" spans="1:6" x14ac:dyDescent="0.3">
      <c r="A19" s="8" t="s">
        <v>150</v>
      </c>
      <c r="B19" s="8"/>
      <c r="C19" s="8"/>
      <c r="D19" s="8"/>
      <c r="E19" s="8"/>
      <c r="F19" s="8"/>
    </row>
    <row r="20" spans="1:6" x14ac:dyDescent="0.3">
      <c r="A20" s="12" t="s">
        <v>14</v>
      </c>
      <c r="B20" s="14">
        <v>450</v>
      </c>
    </row>
    <row r="21" spans="1:6" x14ac:dyDescent="0.3">
      <c r="A21" s="12" t="s">
        <v>151</v>
      </c>
      <c r="B21" s="14">
        <v>35</v>
      </c>
    </row>
    <row r="22" spans="1:6" x14ac:dyDescent="0.3">
      <c r="A22" s="12" t="s">
        <v>152</v>
      </c>
      <c r="B22" s="13">
        <v>0</v>
      </c>
    </row>
    <row r="23" spans="1:6" x14ac:dyDescent="0.3">
      <c r="A23" s="12" t="s">
        <v>153</v>
      </c>
      <c r="B23" s="26">
        <v>3.8</v>
      </c>
    </row>
    <row r="24" spans="1:6" x14ac:dyDescent="0.3">
      <c r="A24" s="12" t="s">
        <v>154</v>
      </c>
      <c r="B24" s="13">
        <v>1</v>
      </c>
    </row>
    <row r="26" spans="1:6" ht="17.399999999999999" x14ac:dyDescent="0.3">
      <c r="A26" s="15" t="s">
        <v>155</v>
      </c>
      <c r="B26" s="34">
        <f>$B$6 + B20*$B$7 + B21*$B$8 + B22*$B$9 + B23*$B$10 + B24*$B$11</f>
        <v>37.76</v>
      </c>
    </row>
    <row r="27" spans="1:6" x14ac:dyDescent="0.3">
      <c r="A27" s="17" t="s">
        <v>156</v>
      </c>
      <c r="B27" s="6" t="str">
        <f>"$"&amp;TEXT(B26-2*$B$16,"#,##0.00")&amp;" to $"&amp;TEXT(B26+2*$B$16,"#,##0.00")</f>
        <v>$29.06 to $46.46</v>
      </c>
      <c r="C27" s="6"/>
      <c r="D27" s="6"/>
      <c r="E27" s="11" t="s">
        <v>157</v>
      </c>
    </row>
    <row r="29" spans="1:6" x14ac:dyDescent="0.3">
      <c r="A29" s="22" t="s">
        <v>158</v>
      </c>
    </row>
    <row r="30" spans="1:6" x14ac:dyDescent="0.3">
      <c r="A30" s="12" t="s">
        <v>159</v>
      </c>
      <c r="B30" s="35">
        <f>$B$6</f>
        <v>8.5</v>
      </c>
      <c r="C30" s="36">
        <f>IF(B26=0,0,B30/B26)</f>
        <v>0.22510593220338984</v>
      </c>
    </row>
    <row r="31" spans="1:6" x14ac:dyDescent="0.3">
      <c r="A31" s="12" t="s">
        <v>160</v>
      </c>
      <c r="B31" s="35">
        <f>B20*$B$7</f>
        <v>5.4</v>
      </c>
      <c r="C31" s="36">
        <f>IF(B26=0,0,B31/B26)</f>
        <v>0.14300847457627119</v>
      </c>
    </row>
    <row r="32" spans="1:6" x14ac:dyDescent="0.3">
      <c r="A32" s="12" t="s">
        <v>161</v>
      </c>
      <c r="B32" s="35">
        <f>B21*$B$8</f>
        <v>6.3</v>
      </c>
      <c r="C32" s="36">
        <f>IF(B26=0,0,B32/B26)</f>
        <v>0.16684322033898305</v>
      </c>
    </row>
    <row r="33" spans="1:8" x14ac:dyDescent="0.3">
      <c r="A33" s="12" t="s">
        <v>162</v>
      </c>
      <c r="B33" s="35">
        <f>B22*$B$9</f>
        <v>0</v>
      </c>
      <c r="C33" s="36">
        <f>IF(B26=0,0,B33/B26)</f>
        <v>0</v>
      </c>
    </row>
    <row r="34" spans="1:8" x14ac:dyDescent="0.3">
      <c r="A34" s="12" t="s">
        <v>163</v>
      </c>
      <c r="B34" s="35">
        <f>B23*$B$10</f>
        <v>12.16</v>
      </c>
      <c r="C34" s="36">
        <f>IF(B26=0,0,B34/B26)</f>
        <v>0.32203389830508478</v>
      </c>
    </row>
    <row r="35" spans="1:8" x14ac:dyDescent="0.3">
      <c r="A35" s="12" t="s">
        <v>164</v>
      </c>
      <c r="B35" s="35">
        <f>B24*$B$11</f>
        <v>5.4</v>
      </c>
      <c r="C35" s="36">
        <f>IF(B26=0,0,B35/B26)</f>
        <v>0.14300847457627119</v>
      </c>
    </row>
    <row r="36" spans="1:8" x14ac:dyDescent="0.3">
      <c r="A36" s="17" t="s">
        <v>165</v>
      </c>
      <c r="B36" s="37">
        <f>B26</f>
        <v>37.76</v>
      </c>
    </row>
    <row r="39" spans="1:8" x14ac:dyDescent="0.3">
      <c r="A39" s="8" t="s">
        <v>166</v>
      </c>
      <c r="B39" s="8"/>
      <c r="C39" s="8"/>
      <c r="D39" s="8"/>
      <c r="E39" s="8"/>
      <c r="F39" s="8"/>
      <c r="G39" s="8"/>
      <c r="H39" s="8"/>
    </row>
    <row r="40" spans="1:8" ht="27" x14ac:dyDescent="0.3">
      <c r="A40" s="21" t="s">
        <v>31</v>
      </c>
      <c r="B40" s="21" t="s">
        <v>32</v>
      </c>
      <c r="C40" s="21" t="s">
        <v>36</v>
      </c>
      <c r="D40" s="21" t="s">
        <v>167</v>
      </c>
      <c r="E40" s="21" t="s">
        <v>168</v>
      </c>
      <c r="F40" s="21" t="s">
        <v>169</v>
      </c>
      <c r="G40" s="21" t="s">
        <v>170</v>
      </c>
      <c r="H40" s="21" t="s">
        <v>171</v>
      </c>
    </row>
    <row r="41" spans="1:8" x14ac:dyDescent="0.3">
      <c r="A41" s="12" t="s">
        <v>172</v>
      </c>
      <c r="B41" s="14">
        <v>120</v>
      </c>
      <c r="C41" s="13">
        <v>15</v>
      </c>
      <c r="D41" s="13">
        <v>0</v>
      </c>
      <c r="E41" s="26">
        <v>3.5</v>
      </c>
      <c r="F41" s="13">
        <v>0</v>
      </c>
      <c r="G41" s="37">
        <f t="shared" ref="G41:G50" si="0">$B$6+B41*$B$7+C41*$B$8+D41*$B$9+E41*$B$10+F41*$B$11</f>
        <v>23.84</v>
      </c>
      <c r="H41" s="19" t="str">
        <f t="shared" ref="H41:H50" si="1">IF(G41&gt;25,"🔴 Over $25 — review pricing","🟢 Under $25")</f>
        <v>🟢 Under $25</v>
      </c>
    </row>
    <row r="42" spans="1:8" x14ac:dyDescent="0.3">
      <c r="A42" s="12" t="s">
        <v>173</v>
      </c>
      <c r="B42" s="14">
        <v>380</v>
      </c>
      <c r="C42" s="13">
        <v>50</v>
      </c>
      <c r="D42" s="13">
        <v>1</v>
      </c>
      <c r="E42" s="26">
        <v>3.8</v>
      </c>
      <c r="F42" s="13">
        <v>1</v>
      </c>
      <c r="G42" s="37">
        <f t="shared" si="0"/>
        <v>52.37</v>
      </c>
      <c r="H42" s="19" t="str">
        <f t="shared" si="1"/>
        <v>🔴 Over $25 — review pricing</v>
      </c>
    </row>
    <row r="43" spans="1:8" x14ac:dyDescent="0.3">
      <c r="A43" s="12" t="s">
        <v>174</v>
      </c>
      <c r="B43" s="14">
        <v>600</v>
      </c>
      <c r="C43" s="13">
        <v>25</v>
      </c>
      <c r="D43" s="13">
        <v>0</v>
      </c>
      <c r="E43" s="26">
        <v>4</v>
      </c>
      <c r="F43" s="13">
        <v>0</v>
      </c>
      <c r="G43" s="37">
        <f t="shared" si="0"/>
        <v>33</v>
      </c>
      <c r="H43" s="19" t="str">
        <f t="shared" si="1"/>
        <v>🔴 Over $25 — review pricing</v>
      </c>
    </row>
    <row r="44" spans="1:8" x14ac:dyDescent="0.3">
      <c r="A44" s="12" t="s">
        <v>175</v>
      </c>
      <c r="B44" s="14">
        <v>200</v>
      </c>
      <c r="C44" s="13">
        <v>40</v>
      </c>
      <c r="D44" s="13">
        <v>1</v>
      </c>
      <c r="E44" s="26">
        <v>3.5</v>
      </c>
      <c r="F44" s="13">
        <v>0</v>
      </c>
      <c r="G44" s="37">
        <f t="shared" si="0"/>
        <v>42.050000000000004</v>
      </c>
      <c r="H44" s="19" t="str">
        <f t="shared" si="1"/>
        <v>🔴 Over $25 — review pricing</v>
      </c>
    </row>
    <row r="45" spans="1:8" x14ac:dyDescent="0.3">
      <c r="A45" s="12" t="s">
        <v>176</v>
      </c>
      <c r="B45" s="14">
        <v>85</v>
      </c>
      <c r="C45" s="13">
        <v>8</v>
      </c>
      <c r="D45" s="13">
        <v>0</v>
      </c>
      <c r="E45" s="26">
        <v>3.6</v>
      </c>
      <c r="F45" s="13">
        <v>0</v>
      </c>
      <c r="G45" s="37">
        <f t="shared" si="0"/>
        <v>22.48</v>
      </c>
      <c r="H45" s="19" t="str">
        <f t="shared" si="1"/>
        <v>🟢 Under $25</v>
      </c>
    </row>
    <row r="46" spans="1:8" x14ac:dyDescent="0.3">
      <c r="A46" s="12" t="s">
        <v>177</v>
      </c>
      <c r="B46" s="14">
        <v>900</v>
      </c>
      <c r="C46" s="13">
        <v>65</v>
      </c>
      <c r="D46" s="13">
        <v>0</v>
      </c>
      <c r="E46" s="26">
        <v>4.2</v>
      </c>
      <c r="F46" s="13">
        <v>1</v>
      </c>
      <c r="G46" s="37">
        <f t="shared" si="0"/>
        <v>49.839999999999996</v>
      </c>
      <c r="H46" s="19" t="str">
        <f t="shared" si="1"/>
        <v>🔴 Over $25 — review pricing</v>
      </c>
    </row>
    <row r="47" spans="1:8" x14ac:dyDescent="0.3">
      <c r="A47" s="12" t="s">
        <v>178</v>
      </c>
      <c r="B47" s="14">
        <v>450</v>
      </c>
      <c r="C47" s="13">
        <v>30</v>
      </c>
      <c r="D47" s="13">
        <v>1</v>
      </c>
      <c r="E47" s="26">
        <v>3.7</v>
      </c>
      <c r="F47" s="13">
        <v>0</v>
      </c>
      <c r="G47" s="37">
        <f t="shared" si="0"/>
        <v>43.89</v>
      </c>
      <c r="H47" s="19" t="str">
        <f t="shared" si="1"/>
        <v>🔴 Over $25 — review pricing</v>
      </c>
    </row>
    <row r="48" spans="1:8" x14ac:dyDescent="0.3">
      <c r="A48" s="12" t="s">
        <v>179</v>
      </c>
      <c r="B48" s="14">
        <v>300</v>
      </c>
      <c r="C48" s="13">
        <v>20</v>
      </c>
      <c r="D48" s="13">
        <v>0</v>
      </c>
      <c r="E48" s="26">
        <v>3.9</v>
      </c>
      <c r="F48" s="13">
        <v>1</v>
      </c>
      <c r="G48" s="37">
        <f t="shared" si="0"/>
        <v>33.58</v>
      </c>
      <c r="H48" s="19" t="str">
        <f t="shared" si="1"/>
        <v>🔴 Over $25 — review pricing</v>
      </c>
    </row>
    <row r="49" spans="1:8" x14ac:dyDescent="0.3">
      <c r="A49" s="12" t="s">
        <v>180</v>
      </c>
      <c r="B49" s="14">
        <v>150</v>
      </c>
      <c r="C49" s="13">
        <v>12</v>
      </c>
      <c r="D49" s="13">
        <v>1</v>
      </c>
      <c r="E49" s="26">
        <v>3.5</v>
      </c>
      <c r="F49" s="13">
        <v>0</v>
      </c>
      <c r="G49" s="37">
        <f t="shared" si="0"/>
        <v>36.410000000000004</v>
      </c>
      <c r="H49" s="19" t="str">
        <f t="shared" si="1"/>
        <v>🔴 Over $25 — review pricing</v>
      </c>
    </row>
    <row r="50" spans="1:8" x14ac:dyDescent="0.3">
      <c r="A50" s="12" t="s">
        <v>181</v>
      </c>
      <c r="B50" s="14">
        <v>700</v>
      </c>
      <c r="C50" s="13">
        <v>45</v>
      </c>
      <c r="D50" s="13">
        <v>0</v>
      </c>
      <c r="E50" s="26">
        <v>4.0999999999999996</v>
      </c>
      <c r="F50" s="13">
        <v>0</v>
      </c>
      <c r="G50" s="37">
        <f t="shared" si="0"/>
        <v>38.119999999999997</v>
      </c>
      <c r="H50" s="19" t="str">
        <f t="shared" si="1"/>
        <v>🔴 Over $25 — review pricing</v>
      </c>
    </row>
    <row r="52" spans="1:8" x14ac:dyDescent="0.3">
      <c r="A52" s="22" t="s">
        <v>182</v>
      </c>
    </row>
    <row r="53" spans="1:8" x14ac:dyDescent="0.3">
      <c r="A53" s="23" t="s">
        <v>183</v>
      </c>
      <c r="B53" s="38">
        <f>AVERAGE(G41:G50)</f>
        <v>37.558</v>
      </c>
    </row>
    <row r="54" spans="1:8" x14ac:dyDescent="0.3">
      <c r="A54" s="23" t="s">
        <v>184</v>
      </c>
      <c r="B54" s="38">
        <f>MAX(G41:G50)</f>
        <v>52.37</v>
      </c>
    </row>
    <row r="55" spans="1:8" x14ac:dyDescent="0.3">
      <c r="A55" s="23" t="s">
        <v>185</v>
      </c>
      <c r="B55" s="24">
        <f>COUNTIF(G41:G50,"&gt;25")</f>
        <v>8</v>
      </c>
    </row>
    <row r="56" spans="1:8" x14ac:dyDescent="0.3">
      <c r="A56" s="23" t="s">
        <v>186</v>
      </c>
      <c r="B56" s="38">
        <f>SUM(G41:G50)</f>
        <v>375.58</v>
      </c>
    </row>
  </sheetData>
  <mergeCells count="7">
    <mergeCell ref="B27:D27"/>
    <mergeCell ref="A39:H39"/>
    <mergeCell ref="A1:H1"/>
    <mergeCell ref="A2:H2"/>
    <mergeCell ref="A4:E4"/>
    <mergeCell ref="A13:E13"/>
    <mergeCell ref="A19:F19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6A1B9A"/>
  </sheetPr>
  <dimension ref="A1:D21"/>
  <sheetViews>
    <sheetView tabSelected="1" zoomScaleNormal="100" workbookViewId="0">
      <selection activeCell="J12" sqref="J12"/>
    </sheetView>
  </sheetViews>
  <sheetFormatPr defaultColWidth="8.6640625" defaultRowHeight="14.4" x14ac:dyDescent="0.3"/>
  <cols>
    <col min="1" max="1" width="30" customWidth="1"/>
    <col min="2" max="4" width="28" customWidth="1"/>
  </cols>
  <sheetData>
    <row r="1" spans="1:4" ht="17.399999999999999" x14ac:dyDescent="0.3">
      <c r="A1" s="10" t="s">
        <v>187</v>
      </c>
      <c r="B1" s="10"/>
      <c r="C1" s="10"/>
      <c r="D1" s="10"/>
    </row>
    <row r="3" spans="1:4" ht="27" x14ac:dyDescent="0.3">
      <c r="A3" s="21"/>
      <c r="B3" s="21" t="s">
        <v>188</v>
      </c>
      <c r="C3" s="21" t="s">
        <v>189</v>
      </c>
      <c r="D3" s="21" t="s">
        <v>190</v>
      </c>
    </row>
    <row r="4" spans="1:4" ht="26.4" x14ac:dyDescent="0.3">
      <c r="A4" s="39" t="s">
        <v>191</v>
      </c>
      <c r="B4" s="40" t="s">
        <v>192</v>
      </c>
      <c r="C4" s="40" t="s">
        <v>193</v>
      </c>
      <c r="D4" s="40" t="s">
        <v>194</v>
      </c>
    </row>
    <row r="5" spans="1:4" x14ac:dyDescent="0.3">
      <c r="A5" s="39" t="s">
        <v>195</v>
      </c>
      <c r="B5" s="40" t="s">
        <v>196</v>
      </c>
      <c r="C5" s="40" t="s">
        <v>197</v>
      </c>
      <c r="D5" s="40" t="s">
        <v>198</v>
      </c>
    </row>
    <row r="6" spans="1:4" ht="26.4" x14ac:dyDescent="0.3">
      <c r="A6" s="39" t="s">
        <v>199</v>
      </c>
      <c r="B6" s="40" t="s">
        <v>200</v>
      </c>
      <c r="C6" s="40" t="s">
        <v>201</v>
      </c>
      <c r="D6" s="40" t="s">
        <v>202</v>
      </c>
    </row>
    <row r="7" spans="1:4" x14ac:dyDescent="0.3">
      <c r="A7" s="39" t="s">
        <v>203</v>
      </c>
      <c r="B7" s="40" t="s">
        <v>204</v>
      </c>
      <c r="C7" s="40" t="s">
        <v>205</v>
      </c>
      <c r="D7" s="40" t="s">
        <v>206</v>
      </c>
    </row>
    <row r="8" spans="1:4" ht="26.4" x14ac:dyDescent="0.3">
      <c r="A8" s="39" t="s">
        <v>207</v>
      </c>
      <c r="B8" s="40" t="s">
        <v>208</v>
      </c>
      <c r="C8" s="40" t="s">
        <v>209</v>
      </c>
      <c r="D8" s="40" t="s">
        <v>210</v>
      </c>
    </row>
    <row r="9" spans="1:4" ht="26.4" x14ac:dyDescent="0.3">
      <c r="A9" s="39" t="s">
        <v>211</v>
      </c>
      <c r="B9" s="40" t="s">
        <v>212</v>
      </c>
      <c r="C9" s="40" t="s">
        <v>213</v>
      </c>
      <c r="D9" s="40" t="s">
        <v>214</v>
      </c>
    </row>
    <row r="10" spans="1:4" ht="26.4" x14ac:dyDescent="0.3">
      <c r="A10" s="39" t="s">
        <v>215</v>
      </c>
      <c r="B10" s="40" t="s">
        <v>216</v>
      </c>
      <c r="C10" s="40" t="s">
        <v>217</v>
      </c>
      <c r="D10" s="40" t="s">
        <v>218</v>
      </c>
    </row>
    <row r="11" spans="1:4" ht="26.4" x14ac:dyDescent="0.3">
      <c r="A11" s="39" t="s">
        <v>219</v>
      </c>
      <c r="B11" s="40" t="s">
        <v>220</v>
      </c>
      <c r="C11" s="40" t="s">
        <v>221</v>
      </c>
      <c r="D11" s="40" t="s">
        <v>222</v>
      </c>
    </row>
    <row r="12" spans="1:4" x14ac:dyDescent="0.3">
      <c r="A12" s="39" t="s">
        <v>223</v>
      </c>
      <c r="B12" s="40" t="s">
        <v>224</v>
      </c>
      <c r="C12" s="40" t="s">
        <v>224</v>
      </c>
      <c r="D12" s="40" t="s">
        <v>225</v>
      </c>
    </row>
    <row r="13" spans="1:4" ht="26.4" x14ac:dyDescent="0.3">
      <c r="A13" s="39" t="s">
        <v>226</v>
      </c>
      <c r="B13" s="40" t="s">
        <v>227</v>
      </c>
      <c r="C13" s="40" t="s">
        <v>228</v>
      </c>
      <c r="D13" s="40" t="s">
        <v>229</v>
      </c>
    </row>
    <row r="14" spans="1:4" ht="26.4" x14ac:dyDescent="0.3">
      <c r="A14" s="39" t="s">
        <v>230</v>
      </c>
      <c r="B14" s="40" t="s">
        <v>231</v>
      </c>
      <c r="C14" s="40" t="s">
        <v>232</v>
      </c>
      <c r="D14" s="40" t="s">
        <v>233</v>
      </c>
    </row>
    <row r="17" spans="1:4" x14ac:dyDescent="0.3">
      <c r="A17" s="2" t="s">
        <v>234</v>
      </c>
      <c r="B17" s="2"/>
      <c r="C17" s="2"/>
      <c r="D17" s="2"/>
    </row>
    <row r="18" spans="1:4" ht="26.4" x14ac:dyDescent="0.3">
      <c r="A18" s="41" t="s">
        <v>235</v>
      </c>
      <c r="B18" s="40" t="s">
        <v>236</v>
      </c>
      <c r="C18" s="40" t="s">
        <v>237</v>
      </c>
      <c r="D18" s="40" t="s">
        <v>238</v>
      </c>
    </row>
    <row r="19" spans="1:4" ht="26.4" x14ac:dyDescent="0.3">
      <c r="A19" s="41" t="s">
        <v>239</v>
      </c>
      <c r="B19" s="40" t="s">
        <v>240</v>
      </c>
      <c r="C19" s="40" t="s">
        <v>241</v>
      </c>
      <c r="D19" s="40" t="s">
        <v>242</v>
      </c>
    </row>
    <row r="20" spans="1:4" ht="26.4" x14ac:dyDescent="0.3">
      <c r="A20" s="41" t="s">
        <v>243</v>
      </c>
      <c r="B20" s="40" t="s">
        <v>244</v>
      </c>
      <c r="C20" s="40" t="s">
        <v>245</v>
      </c>
      <c r="D20" s="40" t="s">
        <v>246</v>
      </c>
    </row>
    <row r="21" spans="1:4" ht="26.4" x14ac:dyDescent="0.3">
      <c r="A21" s="41" t="s">
        <v>247</v>
      </c>
      <c r="B21" s="40" t="s">
        <v>248</v>
      </c>
      <c r="C21" s="40" t="s">
        <v>249</v>
      </c>
      <c r="D21" s="40" t="s">
        <v>250</v>
      </c>
    </row>
  </sheetData>
  <mergeCells count="2">
    <mergeCell ref="A1:D1"/>
    <mergeCell ref="A17:D17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6F00"/>
  </sheetPr>
  <dimension ref="A1:E45"/>
  <sheetViews>
    <sheetView topLeftCell="A24" zoomScaleNormal="100" workbookViewId="0">
      <selection activeCell="J16" sqref="J16"/>
    </sheetView>
  </sheetViews>
  <sheetFormatPr defaultColWidth="8.6640625" defaultRowHeight="14.4" x14ac:dyDescent="0.3"/>
  <cols>
    <col min="1" max="5" width="20" customWidth="1"/>
  </cols>
  <sheetData>
    <row r="1" spans="1:5" ht="17.399999999999999" x14ac:dyDescent="0.3">
      <c r="A1" s="10" t="s">
        <v>251</v>
      </c>
      <c r="B1" s="10"/>
      <c r="C1" s="10"/>
      <c r="D1" s="10"/>
      <c r="E1" s="10"/>
    </row>
    <row r="3" spans="1:5" x14ac:dyDescent="0.3">
      <c r="A3" s="2" t="s">
        <v>252</v>
      </c>
      <c r="B3" s="2"/>
      <c r="C3" s="2"/>
      <c r="D3" s="2"/>
      <c r="E3" s="2"/>
    </row>
    <row r="4" spans="1:5" ht="15" customHeight="1" x14ac:dyDescent="0.3">
      <c r="A4" s="1" t="s">
        <v>253</v>
      </c>
      <c r="B4" s="1"/>
      <c r="C4" s="1"/>
      <c r="D4" s="1"/>
      <c r="E4" s="1"/>
    </row>
    <row r="5" spans="1:5" ht="15" customHeight="1" x14ac:dyDescent="0.3">
      <c r="A5" s="1" t="s">
        <v>254</v>
      </c>
      <c r="B5" s="1"/>
      <c r="C5" s="1"/>
      <c r="D5" s="1"/>
      <c r="E5" s="1"/>
    </row>
    <row r="6" spans="1:5" ht="15" customHeight="1" x14ac:dyDescent="0.3">
      <c r="A6" s="1" t="s">
        <v>255</v>
      </c>
      <c r="B6" s="1"/>
      <c r="C6" s="1"/>
      <c r="D6" s="1"/>
      <c r="E6" s="1"/>
    </row>
    <row r="7" spans="1:5" ht="15" customHeight="1" x14ac:dyDescent="0.3">
      <c r="A7" s="1" t="s">
        <v>256</v>
      </c>
      <c r="B7" s="1"/>
      <c r="C7" s="1"/>
      <c r="D7" s="1"/>
      <c r="E7" s="1"/>
    </row>
    <row r="8" spans="1:5" ht="15" customHeight="1" x14ac:dyDescent="0.3">
      <c r="A8" s="1" t="s">
        <v>257</v>
      </c>
      <c r="B8" s="1"/>
      <c r="C8" s="1"/>
      <c r="D8" s="1"/>
      <c r="E8" s="1"/>
    </row>
    <row r="9" spans="1:5" ht="15" customHeight="1" x14ac:dyDescent="0.3">
      <c r="A9" s="1" t="s">
        <v>258</v>
      </c>
      <c r="B9" s="1"/>
      <c r="C9" s="1"/>
      <c r="D9" s="1"/>
      <c r="E9" s="1"/>
    </row>
    <row r="11" spans="1:5" x14ac:dyDescent="0.3">
      <c r="A11" s="2" t="s">
        <v>259</v>
      </c>
      <c r="B11" s="2"/>
      <c r="C11" s="2"/>
      <c r="D11" s="2"/>
      <c r="E11" s="2"/>
    </row>
    <row r="12" spans="1:5" ht="15" customHeight="1" x14ac:dyDescent="0.3">
      <c r="A12" s="1" t="s">
        <v>260</v>
      </c>
      <c r="B12" s="1"/>
      <c r="C12" s="1"/>
      <c r="D12" s="1"/>
      <c r="E12" s="1"/>
    </row>
    <row r="13" spans="1:5" ht="15" customHeight="1" x14ac:dyDescent="0.3">
      <c r="A13" s="1" t="s">
        <v>261</v>
      </c>
      <c r="B13" s="1"/>
      <c r="C13" s="1"/>
      <c r="D13" s="1"/>
      <c r="E13" s="1"/>
    </row>
    <row r="14" spans="1:5" ht="15" customHeight="1" x14ac:dyDescent="0.3">
      <c r="A14" s="1" t="s">
        <v>262</v>
      </c>
      <c r="B14" s="1"/>
      <c r="C14" s="1"/>
      <c r="D14" s="1"/>
      <c r="E14" s="1"/>
    </row>
    <row r="15" spans="1:5" ht="15" customHeight="1" x14ac:dyDescent="0.3">
      <c r="A15" s="1" t="s">
        <v>263</v>
      </c>
      <c r="B15" s="1"/>
      <c r="C15" s="1"/>
      <c r="D15" s="1"/>
      <c r="E15" s="1"/>
    </row>
    <row r="16" spans="1:5" ht="15" customHeight="1" x14ac:dyDescent="0.3">
      <c r="A16" s="1" t="s">
        <v>264</v>
      </c>
      <c r="B16" s="1"/>
      <c r="C16" s="1"/>
      <c r="D16" s="1"/>
      <c r="E16" s="1"/>
    </row>
    <row r="18" spans="1:5" x14ac:dyDescent="0.3">
      <c r="A18" s="2" t="s">
        <v>265</v>
      </c>
      <c r="B18" s="2"/>
      <c r="C18" s="2"/>
      <c r="D18" s="2"/>
      <c r="E18" s="2"/>
    </row>
    <row r="19" spans="1:5" ht="15" customHeight="1" x14ac:dyDescent="0.3">
      <c r="A19" s="1" t="s">
        <v>266</v>
      </c>
      <c r="B19" s="1"/>
      <c r="C19" s="1"/>
      <c r="D19" s="1"/>
      <c r="E19" s="1"/>
    </row>
    <row r="20" spans="1:5" ht="15" customHeight="1" x14ac:dyDescent="0.3">
      <c r="A20" s="1" t="s">
        <v>267</v>
      </c>
      <c r="B20" s="1"/>
      <c r="C20" s="1"/>
      <c r="D20" s="1"/>
      <c r="E20" s="1"/>
    </row>
    <row r="21" spans="1:5" ht="15" customHeight="1" x14ac:dyDescent="0.3">
      <c r="A21" s="1" t="s">
        <v>268</v>
      </c>
      <c r="B21" s="1"/>
      <c r="C21" s="1"/>
      <c r="D21" s="1"/>
      <c r="E21" s="1"/>
    </row>
    <row r="22" spans="1:5" ht="15" customHeight="1" x14ac:dyDescent="0.3">
      <c r="A22" s="1" t="s">
        <v>269</v>
      </c>
      <c r="B22" s="1"/>
      <c r="C22" s="1"/>
      <c r="D22" s="1"/>
      <c r="E22" s="1"/>
    </row>
    <row r="23" spans="1:5" ht="15" customHeight="1" x14ac:dyDescent="0.3">
      <c r="A23" s="1" t="s">
        <v>270</v>
      </c>
      <c r="B23" s="1"/>
      <c r="C23" s="1"/>
      <c r="D23" s="1"/>
      <c r="E23" s="1"/>
    </row>
    <row r="25" spans="1:5" x14ac:dyDescent="0.3">
      <c r="A25" s="2" t="s">
        <v>271</v>
      </c>
      <c r="B25" s="2"/>
      <c r="C25" s="2"/>
      <c r="D25" s="2"/>
      <c r="E25" s="2"/>
    </row>
    <row r="26" spans="1:5" ht="15" customHeight="1" x14ac:dyDescent="0.3">
      <c r="A26" s="1" t="s">
        <v>272</v>
      </c>
      <c r="B26" s="1"/>
      <c r="C26" s="1"/>
      <c r="D26" s="1"/>
      <c r="E26" s="1"/>
    </row>
    <row r="27" spans="1:5" ht="15" customHeight="1" x14ac:dyDescent="0.3">
      <c r="A27" s="1" t="s">
        <v>273</v>
      </c>
      <c r="B27" s="1"/>
      <c r="C27" s="1"/>
      <c r="D27" s="1"/>
      <c r="E27" s="1"/>
    </row>
    <row r="28" spans="1:5" ht="15" customHeight="1" x14ac:dyDescent="0.3">
      <c r="A28" s="1" t="s">
        <v>274</v>
      </c>
      <c r="B28" s="1"/>
      <c r="C28" s="1"/>
      <c r="D28" s="1"/>
      <c r="E28" s="1"/>
    </row>
    <row r="30" spans="1:5" x14ac:dyDescent="0.3">
      <c r="A30" s="2" t="s">
        <v>275</v>
      </c>
      <c r="B30" s="2"/>
      <c r="C30" s="2"/>
      <c r="D30" s="2"/>
      <c r="E30" s="2"/>
    </row>
    <row r="31" spans="1:5" ht="15" customHeight="1" x14ac:dyDescent="0.3">
      <c r="A31" s="1" t="s">
        <v>276</v>
      </c>
      <c r="B31" s="1"/>
      <c r="C31" s="1"/>
      <c r="D31" s="1"/>
      <c r="E31" s="1"/>
    </row>
    <row r="32" spans="1:5" ht="23.85" customHeight="1" x14ac:dyDescent="0.3">
      <c r="A32" s="1" t="s">
        <v>277</v>
      </c>
      <c r="B32" s="1"/>
      <c r="C32" s="1"/>
      <c r="D32" s="1"/>
      <c r="E32" s="1"/>
    </row>
    <row r="33" spans="1:5" ht="23.85" customHeight="1" x14ac:dyDescent="0.3">
      <c r="A33" s="1" t="s">
        <v>278</v>
      </c>
      <c r="B33" s="1"/>
      <c r="C33" s="1"/>
      <c r="D33" s="1"/>
      <c r="E33" s="1"/>
    </row>
    <row r="34" spans="1:5" ht="15" customHeight="1" x14ac:dyDescent="0.3">
      <c r="A34" s="1" t="s">
        <v>279</v>
      </c>
      <c r="B34" s="1"/>
      <c r="C34" s="1"/>
      <c r="D34" s="1"/>
      <c r="E34" s="1"/>
    </row>
    <row r="35" spans="1:5" ht="15" customHeight="1" x14ac:dyDescent="0.3">
      <c r="A35" s="1" t="s">
        <v>280</v>
      </c>
      <c r="B35" s="1"/>
      <c r="C35" s="1"/>
      <c r="D35" s="1"/>
      <c r="E35" s="1"/>
    </row>
    <row r="36" spans="1:5" ht="23.85" customHeight="1" x14ac:dyDescent="0.3">
      <c r="A36" s="1" t="s">
        <v>281</v>
      </c>
      <c r="B36" s="1"/>
      <c r="C36" s="1"/>
      <c r="D36" s="1"/>
      <c r="E36" s="1"/>
    </row>
    <row r="38" spans="1:5" x14ac:dyDescent="0.3">
      <c r="A38" s="2" t="s">
        <v>282</v>
      </c>
      <c r="B38" s="2"/>
      <c r="C38" s="2"/>
      <c r="D38" s="2"/>
      <c r="E38" s="2"/>
    </row>
    <row r="39" spans="1:5" ht="15" customHeight="1" x14ac:dyDescent="0.3">
      <c r="A39" s="1" t="s">
        <v>283</v>
      </c>
      <c r="B39" s="1"/>
      <c r="C39" s="1"/>
      <c r="D39" s="1"/>
      <c r="E39" s="1"/>
    </row>
    <row r="40" spans="1:5" ht="15" customHeight="1" x14ac:dyDescent="0.3">
      <c r="A40" s="1" t="s">
        <v>284</v>
      </c>
      <c r="B40" s="1"/>
      <c r="C40" s="1"/>
      <c r="D40" s="1"/>
      <c r="E40" s="1"/>
    </row>
    <row r="41" spans="1:5" ht="15" customHeight="1" x14ac:dyDescent="0.3">
      <c r="A41" s="1" t="s">
        <v>285</v>
      </c>
      <c r="B41" s="1"/>
      <c r="C41" s="1"/>
      <c r="D41" s="1"/>
      <c r="E41" s="1"/>
    </row>
    <row r="42" spans="1:5" ht="15" customHeight="1" x14ac:dyDescent="0.3">
      <c r="A42" s="1" t="s">
        <v>286</v>
      </c>
      <c r="B42" s="1"/>
      <c r="C42" s="1"/>
      <c r="D42" s="1"/>
      <c r="E42" s="1"/>
    </row>
    <row r="43" spans="1:5" ht="15" customHeight="1" x14ac:dyDescent="0.3">
      <c r="A43" s="1" t="s">
        <v>287</v>
      </c>
      <c r="B43" s="1"/>
      <c r="C43" s="1"/>
      <c r="D43" s="1"/>
      <c r="E43" s="1"/>
    </row>
    <row r="44" spans="1:5" ht="15" customHeight="1" x14ac:dyDescent="0.3">
      <c r="A44" s="1" t="s">
        <v>288</v>
      </c>
      <c r="B44" s="1"/>
      <c r="C44" s="1"/>
      <c r="D44" s="1"/>
      <c r="E44" s="1"/>
    </row>
    <row r="45" spans="1:5" ht="15" customHeight="1" x14ac:dyDescent="0.3">
      <c r="A45" s="1" t="s">
        <v>289</v>
      </c>
      <c r="B45" s="1"/>
      <c r="C45" s="1"/>
      <c r="D45" s="1"/>
      <c r="E45" s="1"/>
    </row>
  </sheetData>
  <mergeCells count="39">
    <mergeCell ref="A42:E42"/>
    <mergeCell ref="A43:E43"/>
    <mergeCell ref="A44:E44"/>
    <mergeCell ref="A45:E45"/>
    <mergeCell ref="A36:E36"/>
    <mergeCell ref="A38:E38"/>
    <mergeCell ref="A39:E39"/>
    <mergeCell ref="A40:E40"/>
    <mergeCell ref="A41:E41"/>
    <mergeCell ref="A31:E31"/>
    <mergeCell ref="A32:E32"/>
    <mergeCell ref="A33:E33"/>
    <mergeCell ref="A34:E34"/>
    <mergeCell ref="A35:E35"/>
    <mergeCell ref="A25:E25"/>
    <mergeCell ref="A26:E26"/>
    <mergeCell ref="A27:E27"/>
    <mergeCell ref="A28:E28"/>
    <mergeCell ref="A30:E30"/>
    <mergeCell ref="A19:E19"/>
    <mergeCell ref="A20:E20"/>
    <mergeCell ref="A21:E21"/>
    <mergeCell ref="A22:E22"/>
    <mergeCell ref="A23:E23"/>
    <mergeCell ref="A13:E13"/>
    <mergeCell ref="A14:E14"/>
    <mergeCell ref="A15:E15"/>
    <mergeCell ref="A16:E16"/>
    <mergeCell ref="A18:E18"/>
    <mergeCell ref="A7:E7"/>
    <mergeCell ref="A8:E8"/>
    <mergeCell ref="A9:E9"/>
    <mergeCell ref="A11:E11"/>
    <mergeCell ref="A12:E12"/>
    <mergeCell ref="A1:E1"/>
    <mergeCell ref="A3:E3"/>
    <mergeCell ref="A4:E4"/>
    <mergeCell ref="A5:E5"/>
    <mergeCell ref="A6:E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Late Delivery (Decision Tree)</vt:lpstr>
      <vt:lpstr>Delivery Days (Regression Tree)</vt:lpstr>
      <vt:lpstr>Shipping Cost (Regression)</vt:lpstr>
      <vt:lpstr>Model Comparison</vt:lpstr>
      <vt:lpstr>Instructor 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2026-03-01T13:58:42Z</dcterms:created>
  <dcterms:modified xsi:type="dcterms:W3CDTF">2026-03-12T04:26:21Z</dcterms:modified>
  <dc:language>en-US</dc:language>
</cp:coreProperties>
</file>